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T:\Workpaper Repository (Permanent)\WPSCGNRAP170103 - Modulating Gas Valve Dryers\Submission Folder\"/>
    </mc:Choice>
  </mc:AlternateContent>
  <bookViews>
    <workbookView xWindow="0" yWindow="0" windowWidth="15330" windowHeight="8970"/>
  </bookViews>
  <sheets>
    <sheet name="Energy Analysis" sheetId="1" r:id="rId1"/>
    <sheet name="Dryer Spec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W47" i="1" l="1"/>
  <c r="D7" i="1" l="1"/>
  <c r="H31" i="1" l="1"/>
  <c r="J31" i="1" s="1"/>
  <c r="H30" i="1"/>
  <c r="K30" i="1" s="1"/>
  <c r="J30" i="1"/>
  <c r="K29" i="1"/>
  <c r="J29" i="1"/>
  <c r="H29" i="1"/>
  <c r="W48" i="1"/>
  <c r="H28" i="1"/>
  <c r="J28" i="1"/>
  <c r="K28" i="1"/>
  <c r="K27" i="1"/>
  <c r="J27" i="1"/>
  <c r="H2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7" i="1"/>
  <c r="G9" i="1"/>
  <c r="G10" i="1" s="1"/>
  <c r="G8" i="1"/>
  <c r="E39" i="1"/>
  <c r="E55" i="1"/>
  <c r="E71" i="1"/>
  <c r="E87" i="1"/>
  <c r="E23" i="1"/>
  <c r="D91" i="1"/>
  <c r="E91" i="1" s="1"/>
  <c r="D90" i="1"/>
  <c r="E90" i="1" s="1"/>
  <c r="D89" i="1"/>
  <c r="D88" i="1"/>
  <c r="E88" i="1" s="1"/>
  <c r="D87" i="1"/>
  <c r="D86" i="1"/>
  <c r="E86" i="1" s="1"/>
  <c r="D85" i="1"/>
  <c r="D84" i="1"/>
  <c r="E84" i="1" s="1"/>
  <c r="D83" i="1"/>
  <c r="E83" i="1" s="1"/>
  <c r="D82" i="1"/>
  <c r="E82" i="1" s="1"/>
  <c r="D81" i="1"/>
  <c r="D80" i="1"/>
  <c r="E80" i="1" s="1"/>
  <c r="D79" i="1"/>
  <c r="D78" i="1"/>
  <c r="E78" i="1" s="1"/>
  <c r="D77" i="1"/>
  <c r="D76" i="1"/>
  <c r="E76" i="1" s="1"/>
  <c r="D75" i="1"/>
  <c r="E75" i="1" s="1"/>
  <c r="D74" i="1"/>
  <c r="E74" i="1" s="1"/>
  <c r="D73" i="1"/>
  <c r="D72" i="1"/>
  <c r="E72" i="1" s="1"/>
  <c r="D71" i="1"/>
  <c r="D70" i="1"/>
  <c r="E70" i="1" s="1"/>
  <c r="D69" i="1"/>
  <c r="D68" i="1"/>
  <c r="E68" i="1" s="1"/>
  <c r="D67" i="1"/>
  <c r="E67" i="1" s="1"/>
  <c r="D66" i="1"/>
  <c r="E66" i="1" s="1"/>
  <c r="D65" i="1"/>
  <c r="D64" i="1"/>
  <c r="E64" i="1" s="1"/>
  <c r="D63" i="1"/>
  <c r="D62" i="1"/>
  <c r="E62" i="1" s="1"/>
  <c r="D61" i="1"/>
  <c r="D60" i="1"/>
  <c r="E60" i="1" s="1"/>
  <c r="D59" i="1"/>
  <c r="E59" i="1" s="1"/>
  <c r="D58" i="1"/>
  <c r="E58" i="1" s="1"/>
  <c r="D57" i="1"/>
  <c r="D56" i="1"/>
  <c r="E56" i="1" s="1"/>
  <c r="D55" i="1"/>
  <c r="D54" i="1"/>
  <c r="E54" i="1" s="1"/>
  <c r="D53" i="1"/>
  <c r="D52" i="1"/>
  <c r="E52" i="1" s="1"/>
  <c r="D51" i="1"/>
  <c r="E51" i="1" s="1"/>
  <c r="D50" i="1"/>
  <c r="E50" i="1" s="1"/>
  <c r="D49" i="1"/>
  <c r="D48" i="1"/>
  <c r="E48" i="1" s="1"/>
  <c r="D47" i="1"/>
  <c r="D46" i="1"/>
  <c r="E46" i="1" s="1"/>
  <c r="D45" i="1"/>
  <c r="D44" i="1"/>
  <c r="E44" i="1" s="1"/>
  <c r="D43" i="1"/>
  <c r="E43" i="1" s="1"/>
  <c r="D42" i="1"/>
  <c r="E42" i="1" s="1"/>
  <c r="D41" i="1"/>
  <c r="D40" i="1"/>
  <c r="E40" i="1" s="1"/>
  <c r="D39" i="1"/>
  <c r="D38" i="1"/>
  <c r="E38" i="1" s="1"/>
  <c r="D37" i="1"/>
  <c r="D36" i="1"/>
  <c r="E36" i="1" s="1"/>
  <c r="D35" i="1"/>
  <c r="E35" i="1" s="1"/>
  <c r="D34" i="1"/>
  <c r="E34" i="1" s="1"/>
  <c r="D33" i="1"/>
  <c r="D32" i="1"/>
  <c r="E32" i="1" s="1"/>
  <c r="D31" i="1"/>
  <c r="D30" i="1"/>
  <c r="E30" i="1" s="1"/>
  <c r="D29" i="1"/>
  <c r="D28" i="1"/>
  <c r="E28" i="1" s="1"/>
  <c r="D27" i="1"/>
  <c r="E27" i="1" s="1"/>
  <c r="D26" i="1"/>
  <c r="E26" i="1" s="1"/>
  <c r="D25" i="1"/>
  <c r="D24" i="1"/>
  <c r="E24" i="1" s="1"/>
  <c r="D23" i="1"/>
  <c r="D22" i="1"/>
  <c r="E22" i="1" s="1"/>
  <c r="D21" i="1"/>
  <c r="D20" i="1"/>
  <c r="E20" i="1" s="1"/>
  <c r="D19" i="1"/>
  <c r="E19" i="1" s="1"/>
  <c r="D18" i="1"/>
  <c r="E18" i="1" s="1"/>
  <c r="D17" i="1"/>
  <c r="D16" i="1"/>
  <c r="E16" i="1" s="1"/>
  <c r="D15" i="1"/>
  <c r="D14" i="1"/>
  <c r="E14" i="1" s="1"/>
  <c r="D13" i="1"/>
  <c r="D12" i="1"/>
  <c r="E12" i="1" s="1"/>
  <c r="D11" i="1"/>
  <c r="E11" i="1" s="1"/>
  <c r="D10" i="1"/>
  <c r="E10" i="1" s="1"/>
  <c r="D9" i="1"/>
  <c r="D8" i="1"/>
  <c r="E8" i="1" s="1"/>
  <c r="K31" i="1" l="1"/>
  <c r="G11" i="1"/>
  <c r="E79" i="1"/>
  <c r="E63" i="1"/>
  <c r="E47" i="1"/>
  <c r="E31" i="1"/>
  <c r="E15" i="1"/>
  <c r="E9" i="1"/>
  <c r="E13" i="1"/>
  <c r="E17" i="1"/>
  <c r="E21" i="1"/>
  <c r="E25" i="1"/>
  <c r="E29" i="1"/>
  <c r="E33" i="1"/>
  <c r="E37" i="1"/>
  <c r="E41" i="1"/>
  <c r="E45" i="1"/>
  <c r="E49" i="1"/>
  <c r="E53" i="1"/>
  <c r="E57" i="1"/>
  <c r="E61" i="1"/>
  <c r="E65" i="1"/>
  <c r="E69" i="1"/>
  <c r="E73" i="1"/>
  <c r="E77" i="1"/>
  <c r="E81" i="1"/>
  <c r="E85" i="1"/>
  <c r="E89" i="1"/>
  <c r="E7" i="1"/>
  <c r="G12" i="1" l="1"/>
  <c r="I3" i="1"/>
  <c r="H3" i="1"/>
  <c r="H11" i="1" s="1"/>
  <c r="G13" i="1" l="1"/>
  <c r="H12" i="1"/>
  <c r="H7" i="1"/>
  <c r="H10" i="1"/>
  <c r="H8" i="1"/>
  <c r="H9" i="1"/>
  <c r="G14" i="1" l="1"/>
  <c r="H13" i="1"/>
  <c r="G15" i="1" l="1"/>
  <c r="H14" i="1"/>
  <c r="G16" i="1" l="1"/>
  <c r="H15" i="1"/>
  <c r="H16" i="1" l="1"/>
  <c r="G17" i="1"/>
  <c r="G18" i="1" l="1"/>
  <c r="H17" i="1"/>
  <c r="G19" i="1" l="1"/>
  <c r="H18" i="1"/>
  <c r="G20" i="1" l="1"/>
  <c r="H19" i="1"/>
  <c r="H20" i="1" l="1"/>
  <c r="G21" i="1"/>
  <c r="G22" i="1" l="1"/>
  <c r="H21" i="1"/>
  <c r="G23" i="1" l="1"/>
  <c r="H22" i="1"/>
  <c r="G24" i="1" l="1"/>
  <c r="H23" i="1"/>
  <c r="AE46" i="1"/>
  <c r="W51" i="1" s="1"/>
  <c r="AE45" i="1"/>
  <c r="W50" i="1" s="1"/>
  <c r="H24" i="1" l="1"/>
  <c r="G25" i="1"/>
  <c r="O39" i="2"/>
  <c r="G26" i="1" l="1"/>
  <c r="H25" i="1"/>
  <c r="L53" i="2"/>
  <c r="H26" i="1" l="1"/>
  <c r="K53" i="2"/>
  <c r="P37" i="2" s="1"/>
  <c r="P38" i="2" l="1"/>
  <c r="P43" i="2" s="1"/>
  <c r="AD46" i="1" s="1"/>
  <c r="P39" i="2"/>
  <c r="AE8" i="1"/>
  <c r="O43" i="2" l="1"/>
  <c r="AD45" i="1" s="1"/>
  <c r="V30" i="1"/>
  <c r="V28" i="1"/>
  <c r="V18" i="1"/>
  <c r="AE7" i="1"/>
  <c r="AF7" i="1" s="1"/>
  <c r="AE6" i="1"/>
  <c r="AF6" i="1" s="1"/>
  <c r="AE9" i="1"/>
  <c r="AE10" i="1"/>
  <c r="AF10" i="1" s="1"/>
  <c r="AE11" i="1"/>
  <c r="AF11" i="1" s="1"/>
  <c r="AE12" i="1"/>
  <c r="AF12" i="1" s="1"/>
  <c r="AE13" i="1"/>
  <c r="AF13" i="1" s="1"/>
  <c r="AE5" i="1"/>
  <c r="V11" i="1"/>
  <c r="W11" i="1"/>
  <c r="AF5" i="1" l="1"/>
  <c r="AF14" i="1"/>
  <c r="V13" i="1"/>
  <c r="W17" i="1" s="1"/>
  <c r="V21" i="1"/>
  <c r="W19" i="1" l="1"/>
  <c r="W22" i="1"/>
  <c r="W23" i="1"/>
  <c r="W20" i="1"/>
  <c r="W30" i="1"/>
  <c r="AG13" i="1"/>
  <c r="AH13" i="1" s="1"/>
  <c r="AG7" i="1"/>
  <c r="W28" i="1"/>
  <c r="AG10" i="1"/>
  <c r="AI10" i="1" s="1"/>
  <c r="V24" i="1"/>
  <c r="W21" i="1"/>
  <c r="AG8" i="1"/>
  <c r="AG12" i="1"/>
  <c r="AG9" i="1"/>
  <c r="W18" i="1"/>
  <c r="AG11" i="1"/>
  <c r="AI13" i="1" l="1"/>
  <c r="X21" i="1"/>
  <c r="Y21" i="1" s="1"/>
  <c r="X23" i="1"/>
  <c r="Y23" i="1" s="1"/>
  <c r="X17" i="1"/>
  <c r="Y17" i="1" s="1"/>
  <c r="X22" i="1"/>
  <c r="Y22" i="1" s="1"/>
  <c r="X51" i="1"/>
  <c r="X20" i="1"/>
  <c r="X50" i="1"/>
  <c r="X19" i="1"/>
  <c r="Y19" i="1" s="1"/>
  <c r="X18" i="1"/>
  <c r="Y18" i="1" s="1"/>
  <c r="X30" i="1"/>
  <c r="Y30" i="1" s="1"/>
  <c r="X48" i="1"/>
  <c r="AG14" i="1"/>
  <c r="X28" i="1"/>
  <c r="Y28" i="1" s="1"/>
  <c r="X47" i="1"/>
  <c r="AH10" i="1"/>
  <c r="AH7" i="1"/>
  <c r="AI7" i="1"/>
  <c r="AH11" i="1"/>
  <c r="AI11" i="1"/>
  <c r="AI9" i="1"/>
  <c r="AI12" i="1"/>
  <c r="AH12" i="1"/>
  <c r="AI8" i="1"/>
  <c r="V26" i="1"/>
  <c r="W24" i="1"/>
  <c r="Y20" i="1" l="1"/>
  <c r="X24" i="1"/>
  <c r="Y24" i="1" s="1"/>
  <c r="AH14" i="1"/>
  <c r="V25" i="1" s="1"/>
  <c r="V27" i="1"/>
  <c r="W26" i="1"/>
  <c r="AI14" i="1"/>
  <c r="W49" i="1" s="1"/>
  <c r="W25" i="1" l="1"/>
  <c r="X25" i="1"/>
  <c r="Y25" i="1"/>
  <c r="X26" i="1"/>
  <c r="Y26" i="1" s="1"/>
  <c r="X49" i="1"/>
  <c r="V29" i="1"/>
  <c r="W27" i="1"/>
  <c r="X27" i="1" l="1"/>
  <c r="Y27" i="1" s="1"/>
  <c r="V31" i="1"/>
  <c r="W29" i="1"/>
  <c r="X29" i="1" l="1"/>
  <c r="Y29" i="1" s="1"/>
  <c r="V32" i="1"/>
  <c r="W31" i="1"/>
  <c r="X31" i="1" l="1"/>
  <c r="Y31" i="1" s="1"/>
  <c r="V33" i="1"/>
  <c r="W32" i="1"/>
  <c r="X32" i="1" l="1"/>
  <c r="Y32" i="1" s="1"/>
  <c r="V34" i="1"/>
  <c r="W33" i="1"/>
  <c r="X33" i="1" l="1"/>
  <c r="Y33" i="1" s="1"/>
  <c r="V35" i="1"/>
  <c r="W34" i="1"/>
  <c r="X34" i="1" l="1"/>
  <c r="Y34" i="1" s="1"/>
  <c r="V36" i="1"/>
  <c r="W35" i="1"/>
  <c r="X35" i="1" l="1"/>
  <c r="Y35" i="1" s="1"/>
  <c r="V37" i="1"/>
  <c r="W36" i="1"/>
  <c r="X36" i="1" l="1"/>
  <c r="Y36" i="1" s="1"/>
  <c r="V38" i="1"/>
  <c r="W37" i="1"/>
  <c r="X37" i="1" l="1"/>
  <c r="Y37" i="1" s="1"/>
  <c r="V39" i="1"/>
  <c r="W38" i="1"/>
  <c r="X38" i="1" l="1"/>
  <c r="Y38" i="1" s="1"/>
  <c r="V40" i="1"/>
  <c r="W39" i="1"/>
  <c r="X39" i="1" l="1"/>
  <c r="Y39" i="1" s="1"/>
  <c r="V41" i="1"/>
  <c r="W40" i="1"/>
  <c r="X40" i="1" l="1"/>
  <c r="Y40" i="1" s="1"/>
  <c r="V42" i="1"/>
  <c r="W41" i="1"/>
  <c r="X41" i="1" l="1"/>
  <c r="Y41" i="1" s="1"/>
  <c r="V43" i="1"/>
  <c r="W42" i="1"/>
  <c r="W43" i="1" l="1"/>
  <c r="X43" i="1" s="1"/>
  <c r="X42" i="1"/>
  <c r="Y42" i="1" s="1"/>
  <c r="Y43" i="1" l="1"/>
  <c r="I4" i="1"/>
  <c r="H4" i="1"/>
  <c r="I31" i="1" l="1"/>
  <c r="I30" i="1"/>
  <c r="I29" i="1"/>
  <c r="I28" i="1"/>
  <c r="I27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</calcChain>
</file>

<file path=xl/sharedStrings.xml><?xml version="1.0" encoding="utf-8"?>
<sst xmlns="http://schemas.openxmlformats.org/spreadsheetml/2006/main" count="385" uniqueCount="223">
  <si>
    <t>Dryer Capacity
(lbs)</t>
  </si>
  <si>
    <t xml:space="preserve">Source </t>
  </si>
  <si>
    <t>SCG Engineering Data Collection, Attachment D: La Mirada HolidayIn &amp; Mirada Nursing</t>
  </si>
  <si>
    <t>PGE Custom Project, Attachment B: PGE Preliminary Energy Calculations</t>
  </si>
  <si>
    <t>Attachment A: Nicor Com Dryer Mod Retrofit</t>
  </si>
  <si>
    <t>Calculated</t>
  </si>
  <si>
    <t>Average Capacity
(Lbs/Unit)</t>
  </si>
  <si>
    <t>Savings from Baseline</t>
  </si>
  <si>
    <t>Hotels &amp; Motels</t>
  </si>
  <si>
    <t>Nursing Homes</t>
  </si>
  <si>
    <t>Health Clubs</t>
  </si>
  <si>
    <t>Laundry Services Companies</t>
  </si>
  <si>
    <t>Dry Cleaners</t>
  </si>
  <si>
    <t>Universities &amp; Colleges</t>
  </si>
  <si>
    <t>Fire Stations</t>
  </si>
  <si>
    <t>Law Enforcement</t>
  </si>
  <si>
    <t xml:space="preserve">Market Sector </t>
  </si>
  <si>
    <t>Source: Attachment C: Commercial Dryer-OPL Market Survey</t>
  </si>
  <si>
    <t>Average No. of Dryer
Per Facility</t>
  </si>
  <si>
    <t>Average Dryer
Capacity (lb)</t>
  </si>
  <si>
    <t>Average No. of
Cycles per Day</t>
  </si>
  <si>
    <t>Source: Calculated</t>
  </si>
  <si>
    <t>No. of Loads Per 
Dryer Per Day</t>
  </si>
  <si>
    <t>Annual Loads</t>
  </si>
  <si>
    <t>Weighted Percent of Load per Sector Per Year</t>
  </si>
  <si>
    <t>Weighted Dryer Capacity
(lbs)</t>
  </si>
  <si>
    <t>Weighted No. of 
Cycles per Day</t>
  </si>
  <si>
    <t>Sum</t>
  </si>
  <si>
    <t>Building Type</t>
  </si>
  <si>
    <t>Capacity
(Lbs)</t>
  </si>
  <si>
    <t>Annual Baseline
Energy Consumption
(Therm)</t>
  </si>
  <si>
    <t>Energy Savings
(Therm/Year)</t>
  </si>
  <si>
    <t>Nursing</t>
  </si>
  <si>
    <t>Commercial</t>
  </si>
  <si>
    <t>State Prison</t>
  </si>
  <si>
    <t>MFM</t>
  </si>
  <si>
    <t>CoinOP</t>
  </si>
  <si>
    <t xml:space="preserve">**Table 4.4 Source: Analysis of Standards Proposal for Commercia Clothes Dryer ** </t>
  </si>
  <si>
    <t>Market Sector</t>
  </si>
  <si>
    <t>Capacity
(lbs)</t>
  </si>
  <si>
    <t>Dryer size</t>
  </si>
  <si>
    <t xml:space="preserve">Commercial Dryers </t>
  </si>
  <si>
    <t xml:space="preserve">Multi-family Laundromat Dryers </t>
  </si>
  <si>
    <t>Pound</t>
  </si>
  <si>
    <t>kBtu/h</t>
  </si>
  <si>
    <t>Model</t>
  </si>
  <si>
    <t>Weight Capacity</t>
  </si>
  <si>
    <t>Drum Size</t>
  </si>
  <si>
    <t>Heat Input</t>
  </si>
  <si>
    <t>Air Flow</t>
  </si>
  <si>
    <t>Motor Power</t>
  </si>
  <si>
    <t>(lb of dry clothes)</t>
  </si>
  <si>
    <t>(cubic feet)</t>
  </si>
  <si>
    <t>Btu/h (gas)</t>
  </si>
  <si>
    <t>kW (Electric)</t>
  </si>
  <si>
    <t>(cfm)</t>
  </si>
  <si>
    <t>(hp)</t>
  </si>
  <si>
    <t>ADC AD-285</t>
  </si>
  <si>
    <t>NA</t>
  </si>
  <si>
    <t>Continental Girbau-Econ-o-dry</t>
  </si>
  <si>
    <t>ADC AD-30V</t>
  </si>
  <si>
    <t>20-24 kW</t>
  </si>
  <si>
    <t>Huebsch-LEZ27/LGZ27</t>
  </si>
  <si>
    <t>ADC AD-50V</t>
  </si>
  <si>
    <t>20-30 kW</t>
  </si>
  <si>
    <t>Maytag-MLE/MLG20PDB</t>
  </si>
  <si>
    <t>ADC AD-78</t>
  </si>
  <si>
    <t>23 - 36 kW</t>
  </si>
  <si>
    <t>Maytag-MLE/MLG20PRB</t>
  </si>
  <si>
    <t>ADC AD-758V</t>
  </si>
  <si>
    <t>IPSO-BDG909,BDE907</t>
  </si>
  <si>
    <t>ADC AD-22</t>
  </si>
  <si>
    <t>4.1 - 5.4</t>
  </si>
  <si>
    <t>IPSO-PSG909, BSE907</t>
  </si>
  <si>
    <t>ADC AD-24</t>
  </si>
  <si>
    <t>18-24</t>
  </si>
  <si>
    <t>Maytag-MDE/MDG17CS</t>
  </si>
  <si>
    <t>ADC AD-25V</t>
  </si>
  <si>
    <t>15-24</t>
  </si>
  <si>
    <t>Maytag-MDE/MDG17PD</t>
  </si>
  <si>
    <t>ADC AD-115</t>
  </si>
  <si>
    <t>60-72</t>
  </si>
  <si>
    <t>Maytag-MDE/MDG17PR</t>
  </si>
  <si>
    <t>ADC AD-200</t>
  </si>
  <si>
    <t>Maytag-MDE/MDG25PD</t>
  </si>
  <si>
    <t>ADC AD-310</t>
  </si>
  <si>
    <t>Whirlpool-CEM2940TQ</t>
  </si>
  <si>
    <t>ADC AD-410</t>
  </si>
  <si>
    <t>Whirlpool-CGM2941TQ</t>
  </si>
  <si>
    <t>ADC AD-464</t>
  </si>
  <si>
    <t>Whirlpool-CEM2750TQ</t>
  </si>
  <si>
    <t>ADC AD-320</t>
  </si>
  <si>
    <t>Whirlpool-CGM2751TQ</t>
  </si>
  <si>
    <t>ADC AD-222</t>
  </si>
  <si>
    <t>Whirlpool-CED8990XW/CDG8990XW/YCED8990XW</t>
  </si>
  <si>
    <t>ADC AD-333</t>
  </si>
  <si>
    <t>Whirlpool-GCEM2990TQ</t>
  </si>
  <si>
    <t>ADC AD-330</t>
  </si>
  <si>
    <t>Whirlpool-GCGM2991TQ</t>
  </si>
  <si>
    <t>ADC AD-30x2</t>
  </si>
  <si>
    <t>Whirlpool-CEM2760TQ / YCEM2760TQ</t>
  </si>
  <si>
    <t>ADC AD-236</t>
  </si>
  <si>
    <t>Whirlpool-CGM2761TQ</t>
  </si>
  <si>
    <t>ADC AD-4545</t>
  </si>
  <si>
    <t>Whirlpool-CET8000XQ / CGT8000XQ</t>
  </si>
  <si>
    <t>ADC AD-444</t>
  </si>
  <si>
    <t>Whirlpool-CSP2760TQ</t>
  </si>
  <si>
    <t>2x0.333</t>
  </si>
  <si>
    <t>Cissell-CT025</t>
  </si>
  <si>
    <t>Whirlpool-CSP2761TQ</t>
  </si>
  <si>
    <t>Cissell-CT030</t>
  </si>
  <si>
    <t>GE-DCCB330GJ</t>
  </si>
  <si>
    <t>Cissell-CT035</t>
  </si>
  <si>
    <t>GE-DMCD30GJ</t>
  </si>
  <si>
    <t>Cissell-CT055</t>
  </si>
  <si>
    <t>GE-DDC4400T</t>
  </si>
  <si>
    <t>Cissell-CT050</t>
  </si>
  <si>
    <t>GE-DCCB330EJ</t>
  </si>
  <si>
    <t>Cissell-CT075</t>
  </si>
  <si>
    <t>GE-DDC4500T</t>
  </si>
  <si>
    <t>Cissell-CT120</t>
  </si>
  <si>
    <t>GE-DMCD330EJ</t>
  </si>
  <si>
    <t>Cissell-CT170</t>
  </si>
  <si>
    <t>GE-DNCD450EG/GG</t>
  </si>
  <si>
    <t>Cissell-CT 55 LB</t>
  </si>
  <si>
    <t>Continental Girbau-E-Series</t>
  </si>
  <si>
    <t>Continental Girbau-CG20-30</t>
  </si>
  <si>
    <t>Continental Girbau-CG30-40</t>
  </si>
  <si>
    <t>Continental Girbau-CG55-65</t>
  </si>
  <si>
    <t>Continental Girbau-CG50-60</t>
  </si>
  <si>
    <t>Continental Girbau-CG75-85</t>
  </si>
  <si>
    <t>Continental Girbau-CG115-125</t>
  </si>
  <si>
    <t>Continental Girbau-CG165-175</t>
  </si>
  <si>
    <t>Continental Girbau-KTT30</t>
  </si>
  <si>
    <t>Continental Girbau-KTT45</t>
  </si>
  <si>
    <t>Continental Girbau-KTT030</t>
  </si>
  <si>
    <t>Continental Girbau-KTT055</t>
  </si>
  <si>
    <t>Continental Girbau-KTT075</t>
  </si>
  <si>
    <t>Dexter-DCTD30KC</t>
  </si>
  <si>
    <t>24-30</t>
  </si>
  <si>
    <t>Dexter-DCWD55KC</t>
  </si>
  <si>
    <t>Dexter-DCWD80KC</t>
  </si>
  <si>
    <t>30-36</t>
  </si>
  <si>
    <t>Dexter-DDBD50KC</t>
  </si>
  <si>
    <t>Dexter-DCTD30HC</t>
  </si>
  <si>
    <t>20-30</t>
  </si>
  <si>
    <t>Dexter-DCWD55HC</t>
  </si>
  <si>
    <t>Dexter-DCWD80HC</t>
  </si>
  <si>
    <t>Dexter-DDAD30HC</t>
  </si>
  <si>
    <t>20-24</t>
  </si>
  <si>
    <t>Dexter-DDBD50HC</t>
  </si>
  <si>
    <t>Huebsch-HT025</t>
  </si>
  <si>
    <t>Huebsch-HT030</t>
  </si>
  <si>
    <t>Huebsch-HTT30</t>
  </si>
  <si>
    <t>Huebsch-HT035</t>
  </si>
  <si>
    <t>Huebsch-HTT45</t>
  </si>
  <si>
    <t>Huebsch-HTT055</t>
  </si>
  <si>
    <t>Huebsch-HTT120</t>
  </si>
  <si>
    <t>Huebsch-HTT170</t>
  </si>
  <si>
    <t>Huebsch-HTT050</t>
  </si>
  <si>
    <t>Huebsch-HTT075</t>
  </si>
  <si>
    <t>IPSO-IPD30ST</t>
  </si>
  <si>
    <t>IPSO-IPD45ST</t>
  </si>
  <si>
    <t>IPSO-IPD50</t>
  </si>
  <si>
    <t>IPSO-IPD75</t>
  </si>
  <si>
    <t>IPSO-IPD120</t>
  </si>
  <si>
    <t>IPSO-IPD170</t>
  </si>
  <si>
    <t>Maytag-MDG31PD</t>
  </si>
  <si>
    <t>Maytag-MDG50PCCWW</t>
  </si>
  <si>
    <t>Maytag-MDG76PC</t>
  </si>
  <si>
    <t>Maytag-MDG51PD</t>
  </si>
  <si>
    <t>Maytag-MDG77PD</t>
  </si>
  <si>
    <t>Maytag-MLG31PC</t>
  </si>
  <si>
    <t>Maytag-MLG33PD</t>
  </si>
  <si>
    <t>Maytag-MLG45PBD</t>
  </si>
  <si>
    <t>SpeedQueen-55 lb Vended Single Pocket</t>
  </si>
  <si>
    <t>SpeedQueen-ST025</t>
  </si>
  <si>
    <t>SpeedQueen-ST030</t>
  </si>
  <si>
    <t>SpeedQueen-ST035</t>
  </si>
  <si>
    <t>SpeedQueen-ST055</t>
  </si>
  <si>
    <t>SpeedQueen-ST050</t>
  </si>
  <si>
    <t>SpeedQueen-ST075</t>
  </si>
  <si>
    <t>SpeedQueen-STT30</t>
  </si>
  <si>
    <t>SpeedQueen-STT45</t>
  </si>
  <si>
    <t>UniMac-25</t>
  </si>
  <si>
    <t>UniMac-30</t>
  </si>
  <si>
    <t>UniMac-35</t>
  </si>
  <si>
    <t>UniMac-55</t>
  </si>
  <si>
    <t>UniMac-T30</t>
  </si>
  <si>
    <t>UniMac-T45</t>
  </si>
  <si>
    <t>Wascomat-TD30x30</t>
  </si>
  <si>
    <t>Wascomat-TD45x45</t>
  </si>
  <si>
    <t>n/a</t>
  </si>
  <si>
    <t>Wascomat-TD35</t>
  </si>
  <si>
    <t>Wascomat-TD67</t>
  </si>
  <si>
    <t>Wascomat-TD83</t>
  </si>
  <si>
    <t>Regression-Y Intercept</t>
  </si>
  <si>
    <t>Regression Slope</t>
  </si>
  <si>
    <t>CoinOP 
Capacity(Lbs)</t>
  </si>
  <si>
    <r>
      <t>Drum Volume
(ft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</si>
  <si>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t>MFm Capacity
(Lbs)</t>
  </si>
  <si>
    <t>Loads Per Year</t>
  </si>
  <si>
    <t>Energy Per Load
(Therm/Load)</t>
  </si>
  <si>
    <t>Baseline Energy Consumption
(Therm/Load)</t>
  </si>
  <si>
    <t>Measure Savings
(Therm/Load)</t>
  </si>
  <si>
    <t>Measure Energy Consumption
(Therm/Load)</t>
  </si>
  <si>
    <t>Hotel/Motel</t>
  </si>
  <si>
    <t>therm/cycle</t>
  </si>
  <si>
    <t>Manufacturer Data</t>
  </si>
  <si>
    <t>Burner on 
Time(hr)</t>
  </si>
  <si>
    <t>Source</t>
  </si>
  <si>
    <t>1. Attachment D: La Mirada Holiday In 
2. Attachment B: PG&amp;E Preliminary Energy Calculations</t>
  </si>
  <si>
    <t>therm/hr</t>
  </si>
  <si>
    <t>Approach 1</t>
  </si>
  <si>
    <t xml:space="preserve">Slope </t>
  </si>
  <si>
    <t>Intercept</t>
  </si>
  <si>
    <t>Approach 2</t>
  </si>
  <si>
    <t>Regression Result</t>
  </si>
  <si>
    <t>Capacity (Lbs)</t>
  </si>
  <si>
    <t>Baseline Approach 1
(Therm/load)</t>
  </si>
  <si>
    <t>Savings
(Therm/Load)</t>
  </si>
  <si>
    <t>Baseline Approach 2
(Therm/load)</t>
  </si>
  <si>
    <t>Measure
(Therm/load)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</si>
</sst>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"/>
    <numFmt numFmtId="166" formatCode="0.0000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9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Font="1" applyFill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center" vertical="center"/>
    </xf>
    <xf numFmtId="0" fontId="0" fillId="0" borderId="3" xfId="0" applyBorder="1"/>
    <xf numFmtId="0" fontId="2" fillId="0" borderId="5" xfId="0" applyFont="1" applyBorder="1" applyAlignment="1">
      <alignment horizontal="center" vertical="center" wrapText="1"/>
    </xf>
    <xf numFmtId="1" fontId="1" fillId="2" borderId="6" xfId="0" applyNumberFormat="1" applyFont="1" applyFill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Border="1"/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9" fontId="0" fillId="0" borderId="1" xfId="0" applyNumberFormat="1" applyFill="1" applyBorder="1" applyAlignment="1">
      <alignment horizontal="center" vertical="center"/>
    </xf>
    <xf numFmtId="9" fontId="0" fillId="0" borderId="16" xfId="0" applyNumberForma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8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6" fillId="0" borderId="19" xfId="0" applyFont="1" applyBorder="1" applyAlignment="1">
      <alignment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2" fontId="6" fillId="0" borderId="24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0" xfId="1" applyNumberFormat="1" applyFont="1"/>
    <xf numFmtId="0" fontId="2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10" fontId="4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165" fontId="0" fillId="0" borderId="26" xfId="0" applyNumberFormat="1" applyBorder="1" applyAlignment="1">
      <alignment horizontal="center" vertical="center"/>
    </xf>
    <xf numFmtId="0" fontId="0" fillId="0" borderId="15" xfId="0" applyFill="1" applyBorder="1" applyAlignment="1">
      <alignment horizontal="center"/>
    </xf>
    <xf numFmtId="2" fontId="0" fillId="0" borderId="15" xfId="0" applyNumberFormat="1" applyFill="1" applyBorder="1" applyAlignment="1">
      <alignment horizontal="center"/>
    </xf>
    <xf numFmtId="0" fontId="0" fillId="0" borderId="11" xfId="0" applyBorder="1" applyAlignment="1">
      <alignment horizontal="center"/>
    </xf>
    <xf numFmtId="165" fontId="0" fillId="0" borderId="16" xfId="0" applyNumberFormat="1" applyBorder="1" applyAlignment="1">
      <alignment horizontal="center" vertical="center"/>
    </xf>
    <xf numFmtId="165" fontId="0" fillId="0" borderId="27" xfId="0" applyNumberFormat="1" applyBorder="1" applyAlignment="1">
      <alignment horizontal="center" vertical="center"/>
    </xf>
    <xf numFmtId="166" fontId="0" fillId="0" borderId="28" xfId="0" applyNumberFormat="1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1" xfId="0" applyBorder="1"/>
    <xf numFmtId="0" fontId="0" fillId="0" borderId="16" xfId="0" applyBorder="1"/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/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/>
    <xf numFmtId="0" fontId="2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2" fontId="0" fillId="0" borderId="9" xfId="0" applyNumberFormat="1" applyBorder="1" applyAlignment="1"/>
    <xf numFmtId="2" fontId="0" fillId="0" borderId="10" xfId="0" applyNumberFormat="1" applyBorder="1" applyAlignment="1"/>
    <xf numFmtId="164" fontId="1" fillId="2" borderId="12" xfId="0" applyNumberFormat="1" applyFont="1" applyFill="1" applyBorder="1" applyAlignment="1">
      <alignment horizontal="center" vertical="center"/>
    </xf>
    <xf numFmtId="164" fontId="1" fillId="2" borderId="13" xfId="0" applyNumberFormat="1" applyFont="1" applyFill="1" applyBorder="1" applyAlignment="1">
      <alignment horizontal="center" vertical="center"/>
    </xf>
    <xf numFmtId="2" fontId="2" fillId="2" borderId="26" xfId="0" applyNumberFormat="1" applyFont="1" applyFill="1" applyBorder="1" applyAlignment="1">
      <alignment horizontal="center" vertical="center"/>
    </xf>
    <xf numFmtId="0" fontId="2" fillId="2" borderId="27" xfId="0" applyFont="1" applyFill="1" applyBorder="1"/>
    <xf numFmtId="0" fontId="2" fillId="2" borderId="15" xfId="0" applyFont="1" applyFill="1" applyBorder="1" applyAlignment="1">
      <alignment vertical="center"/>
    </xf>
    <xf numFmtId="0" fontId="2" fillId="2" borderId="15" xfId="0" applyFont="1" applyFill="1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Baseline vs</a:t>
            </a:r>
            <a:r>
              <a:rPr lang="en-US" baseline="0"/>
              <a:t> Measure (Therm per Load)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837327208239127"/>
          <c:y val="0.11986016942754028"/>
          <c:w val="0.836669483501014"/>
          <c:h val="0.60334903784687088"/>
        </c:manualLayout>
      </c:layout>
      <c:scatterChart>
        <c:scatterStyle val="lineMarker"/>
        <c:varyColors val="0"/>
        <c:ser>
          <c:idx val="0"/>
          <c:order val="0"/>
          <c:tx>
            <c:v>Baseline (Therm per Load)</c:v>
          </c:tx>
          <c:spPr>
            <a:ln w="254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0">
                <a:noFill/>
              </a:ln>
              <a:effectLst>
                <a:glow>
                  <a:schemeClr val="accent1">
                    <a:alpha val="40000"/>
                  </a:schemeClr>
                </a:glow>
                <a:outerShdw blurRad="50800" dist="50800" dir="5400000" sx="1000" sy="1000" algn="ctr" rotWithShape="0">
                  <a:srgbClr val="000000">
                    <a:alpha val="43137"/>
                  </a:srgbClr>
                </a:outerShdw>
              </a:effectLst>
            </c:spPr>
          </c:marker>
          <c:xVal>
            <c:numRef>
              <c:f>'Energy Analysis'!$G$7:$G$26</c:f>
              <c:numCache>
                <c:formatCode>General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</c:numCache>
            </c:numRef>
          </c:xVal>
          <c:yVal>
            <c:numRef>
              <c:f>'Energy Analysis'!$H$7:$H$26</c:f>
              <c:numCache>
                <c:formatCode>0.0000</c:formatCode>
                <c:ptCount val="20"/>
                <c:pt idx="0">
                  <c:v>7.3654090082853618E-2</c:v>
                </c:pt>
                <c:pt idx="1">
                  <c:v>0.16727944124019112</c:v>
                </c:pt>
                <c:pt idx="2">
                  <c:v>0.26090479239752862</c:v>
                </c:pt>
                <c:pt idx="3">
                  <c:v>0.35453014355486612</c:v>
                </c:pt>
                <c:pt idx="4">
                  <c:v>0.44815549471220367</c:v>
                </c:pt>
                <c:pt idx="5">
                  <c:v>0.54178084586954112</c:v>
                </c:pt>
                <c:pt idx="6">
                  <c:v>0.63540619702687862</c:v>
                </c:pt>
                <c:pt idx="7">
                  <c:v>0.72903154818421612</c:v>
                </c:pt>
                <c:pt idx="8">
                  <c:v>0.82265689934155373</c:v>
                </c:pt>
                <c:pt idx="9">
                  <c:v>0.91628225049889123</c:v>
                </c:pt>
                <c:pt idx="10">
                  <c:v>1.0099076016562285</c:v>
                </c:pt>
                <c:pt idx="11">
                  <c:v>1.1035329528135662</c:v>
                </c:pt>
                <c:pt idx="12">
                  <c:v>1.1971583039709035</c:v>
                </c:pt>
                <c:pt idx="13">
                  <c:v>1.2907836551282412</c:v>
                </c:pt>
                <c:pt idx="14">
                  <c:v>1.3844090062855785</c:v>
                </c:pt>
                <c:pt idx="15">
                  <c:v>1.4780343574429162</c:v>
                </c:pt>
                <c:pt idx="16">
                  <c:v>1.5716597086002539</c:v>
                </c:pt>
                <c:pt idx="17">
                  <c:v>1.6652850597575912</c:v>
                </c:pt>
                <c:pt idx="18">
                  <c:v>1.7589104109149289</c:v>
                </c:pt>
                <c:pt idx="19">
                  <c:v>1.8525357620722662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82-4846-99E6-9F27C8009470}"/>
            </c:ext>
          </c:extLst>
        </c:ser>
        <c:ser>
          <c:idx val="1"/>
          <c:order val="1"/>
          <c:tx>
            <c:v>Measure (Therm per Load)</c:v>
          </c:tx>
          <c:spPr>
            <a:ln w="254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diamond"/>
            <c:size val="4"/>
            <c:spPr>
              <a:solidFill>
                <a:schemeClr val="accent2"/>
              </a:solidFill>
              <a:ln w="0">
                <a:noFill/>
              </a:ln>
              <a:effectLst>
                <a:glow>
                  <a:schemeClr val="accent1">
                    <a:alpha val="40000"/>
                  </a:schemeClr>
                </a:glow>
                <a:outerShdw blurRad="50800" dist="50800" dir="5400000" sx="1000" sy="1000" algn="ctr" rotWithShape="0">
                  <a:srgbClr val="000000">
                    <a:alpha val="43137"/>
                  </a:srgbClr>
                </a:outerShdw>
              </a:effectLst>
            </c:spPr>
          </c:marker>
          <c:xVal>
            <c:numRef>
              <c:f>'Energy Analysis'!$G$7:$G$26</c:f>
              <c:numCache>
                <c:formatCode>General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</c:numCache>
            </c:numRef>
          </c:xVal>
          <c:yVal>
            <c:numRef>
              <c:f>'Energy Analysis'!$K$7:$K$26</c:f>
              <c:numCache>
                <c:formatCode>0.0000</c:formatCode>
                <c:ptCount val="20"/>
                <c:pt idx="0">
                  <c:v>6.4520982912579766E-2</c:v>
                </c:pt>
                <c:pt idx="1">
                  <c:v>0.14653679052640742</c:v>
                </c:pt>
                <c:pt idx="2">
                  <c:v>0.22855259814023507</c:v>
                </c:pt>
                <c:pt idx="3">
                  <c:v>0.31056840575406275</c:v>
                </c:pt>
                <c:pt idx="4">
                  <c:v>0.3925842133678904</c:v>
                </c:pt>
                <c:pt idx="5">
                  <c:v>0.47460002098171805</c:v>
                </c:pt>
                <c:pt idx="6">
                  <c:v>0.5566158285955457</c:v>
                </c:pt>
                <c:pt idx="7">
                  <c:v>0.63863163620937335</c:v>
                </c:pt>
                <c:pt idx="8">
                  <c:v>0.72064744382320112</c:v>
                </c:pt>
                <c:pt idx="9">
                  <c:v>0.80266325143702866</c:v>
                </c:pt>
                <c:pt idx="10">
                  <c:v>0.8846790590508562</c:v>
                </c:pt>
                <c:pt idx="11">
                  <c:v>0.96669486666468396</c:v>
                </c:pt>
                <c:pt idx="12">
                  <c:v>1.0487106742785115</c:v>
                </c:pt>
                <c:pt idx="13">
                  <c:v>1.1307264818923393</c:v>
                </c:pt>
                <c:pt idx="14">
                  <c:v>1.2127422895061668</c:v>
                </c:pt>
                <c:pt idx="15">
                  <c:v>1.2947580971199946</c:v>
                </c:pt>
                <c:pt idx="16">
                  <c:v>1.3767739047338226</c:v>
                </c:pt>
                <c:pt idx="17">
                  <c:v>1.4587897123476499</c:v>
                </c:pt>
                <c:pt idx="18">
                  <c:v>1.5408055199614779</c:v>
                </c:pt>
                <c:pt idx="19">
                  <c:v>1.6228213275753052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882-4846-99E6-9F27C8009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096952"/>
        <c:axId val="474103184"/>
      </c:scatterChart>
      <c:valAx>
        <c:axId val="474096952"/>
        <c:scaling>
          <c:orientation val="minMax"/>
          <c:max val="2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Therms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103184"/>
        <c:crosses val="autoZero"/>
        <c:crossBetween val="midCat"/>
        <c:majorUnit val="20"/>
      </c:valAx>
      <c:valAx>
        <c:axId val="474103184"/>
        <c:scaling>
          <c:orientation val="minMax"/>
          <c:max val="2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Lbs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096952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Therm/Load vs Lbs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Approach 1</c:v>
          </c:tx>
          <c:spPr>
            <a:ln w="25400" cap="rnd">
              <a:solidFill>
                <a:schemeClr val="accent1">
                  <a:alpha val="64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'Energy Analysis'!$G$7:$G$26</c:f>
              <c:numCache>
                <c:formatCode>General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</c:numCache>
            </c:numRef>
          </c:xVal>
          <c:yVal>
            <c:numRef>
              <c:f>'Energy Analysis'!$H$7:$H$26</c:f>
              <c:numCache>
                <c:formatCode>0.0000</c:formatCode>
                <c:ptCount val="20"/>
                <c:pt idx="0">
                  <c:v>7.3654090082853618E-2</c:v>
                </c:pt>
                <c:pt idx="1">
                  <c:v>0.16727944124019112</c:v>
                </c:pt>
                <c:pt idx="2">
                  <c:v>0.26090479239752862</c:v>
                </c:pt>
                <c:pt idx="3">
                  <c:v>0.35453014355486612</c:v>
                </c:pt>
                <c:pt idx="4">
                  <c:v>0.44815549471220367</c:v>
                </c:pt>
                <c:pt idx="5">
                  <c:v>0.54178084586954112</c:v>
                </c:pt>
                <c:pt idx="6">
                  <c:v>0.63540619702687862</c:v>
                </c:pt>
                <c:pt idx="7">
                  <c:v>0.72903154818421612</c:v>
                </c:pt>
                <c:pt idx="8">
                  <c:v>0.82265689934155373</c:v>
                </c:pt>
                <c:pt idx="9">
                  <c:v>0.91628225049889123</c:v>
                </c:pt>
                <c:pt idx="10">
                  <c:v>1.0099076016562285</c:v>
                </c:pt>
                <c:pt idx="11">
                  <c:v>1.1035329528135662</c:v>
                </c:pt>
                <c:pt idx="12">
                  <c:v>1.1971583039709035</c:v>
                </c:pt>
                <c:pt idx="13">
                  <c:v>1.2907836551282412</c:v>
                </c:pt>
                <c:pt idx="14">
                  <c:v>1.3844090062855785</c:v>
                </c:pt>
                <c:pt idx="15">
                  <c:v>1.4780343574429162</c:v>
                </c:pt>
                <c:pt idx="16">
                  <c:v>1.5716597086002539</c:v>
                </c:pt>
                <c:pt idx="17">
                  <c:v>1.6652850597575912</c:v>
                </c:pt>
                <c:pt idx="18">
                  <c:v>1.7589104109149289</c:v>
                </c:pt>
                <c:pt idx="19">
                  <c:v>1.8525357620722662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0C-4F32-A687-8AE9563474AE}"/>
            </c:ext>
          </c:extLst>
        </c:ser>
        <c:ser>
          <c:idx val="1"/>
          <c:order val="1"/>
          <c:tx>
            <c:v>Approach 2</c:v>
          </c:tx>
          <c:spPr>
            <a:ln w="25400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x"/>
            <c:size val="4"/>
            <c:spPr>
              <a:noFill/>
              <a:ln w="3175">
                <a:solidFill>
                  <a:schemeClr val="accent2"/>
                </a:solidFill>
                <a:prstDash val="sysDot"/>
                <a:miter lim="800000"/>
              </a:ln>
              <a:effectLst/>
            </c:spPr>
          </c:marker>
          <c:dPt>
            <c:idx val="19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  <a:prstDash val="sysDot"/>
                  <a:miter lim="800000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770C-4F32-A687-8AE9563474AE}"/>
              </c:ext>
            </c:extLst>
          </c:dPt>
          <c:xVal>
            <c:numRef>
              <c:f>'Energy Analysis'!$G$7:$G$26</c:f>
              <c:numCache>
                <c:formatCode>General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</c:numCache>
            </c:numRef>
          </c:xVal>
          <c:yVal>
            <c:numRef>
              <c:f>'Energy Analysis'!$I$7:$I$26</c:f>
              <c:numCache>
                <c:formatCode>0.0000</c:formatCode>
                <c:ptCount val="20"/>
                <c:pt idx="0">
                  <c:v>9.2427184466019108E-2</c:v>
                </c:pt>
                <c:pt idx="1">
                  <c:v>0.18485436893203855</c:v>
                </c:pt>
                <c:pt idx="2">
                  <c:v>0.27728155339805799</c:v>
                </c:pt>
                <c:pt idx="3">
                  <c:v>0.36970873786407743</c:v>
                </c:pt>
                <c:pt idx="4">
                  <c:v>0.46213592233009682</c:v>
                </c:pt>
                <c:pt idx="5">
                  <c:v>0.55456310679611631</c:v>
                </c:pt>
                <c:pt idx="6">
                  <c:v>0.6469902912621357</c:v>
                </c:pt>
                <c:pt idx="7">
                  <c:v>0.73941747572815519</c:v>
                </c:pt>
                <c:pt idx="8">
                  <c:v>0.83184466019417458</c:v>
                </c:pt>
                <c:pt idx="9">
                  <c:v>0.92427184466019396</c:v>
                </c:pt>
                <c:pt idx="10">
                  <c:v>1.0166990291262135</c:v>
                </c:pt>
                <c:pt idx="11">
                  <c:v>1.1091262135922331</c:v>
                </c:pt>
                <c:pt idx="12">
                  <c:v>1.2015533980582522</c:v>
                </c:pt>
                <c:pt idx="13">
                  <c:v>1.2939805825242718</c:v>
                </c:pt>
                <c:pt idx="14">
                  <c:v>1.386407766990291</c:v>
                </c:pt>
                <c:pt idx="15">
                  <c:v>1.4788349514563106</c:v>
                </c:pt>
                <c:pt idx="16">
                  <c:v>1.5712621359223302</c:v>
                </c:pt>
                <c:pt idx="17">
                  <c:v>1.6636893203883494</c:v>
                </c:pt>
                <c:pt idx="18">
                  <c:v>1.756116504854369</c:v>
                </c:pt>
                <c:pt idx="19">
                  <c:v>1.8485436893203882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0C-4F32-A687-8AE9563474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425032"/>
        <c:axId val="429424704"/>
      </c:scatterChart>
      <c:valAx>
        <c:axId val="429425032"/>
        <c:scaling>
          <c:orientation val="minMax"/>
          <c:max val="2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Lbs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424704"/>
        <c:crosses val="autoZero"/>
        <c:crossBetween val="midCat"/>
        <c:majorUnit val="20"/>
      </c:valAx>
      <c:valAx>
        <c:axId val="42942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Therm/Load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425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Lb Capacity vs Drum Volume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'Dryer Spec'!$D$5:$D$92</c:f>
              <c:numCache>
                <c:formatCode>General</c:formatCode>
                <c:ptCount val="88"/>
                <c:pt idx="0">
                  <c:v>10.199999999999999</c:v>
                </c:pt>
                <c:pt idx="1">
                  <c:v>12.5</c:v>
                </c:pt>
                <c:pt idx="2">
                  <c:v>18.3</c:v>
                </c:pt>
                <c:pt idx="3">
                  <c:v>22.4</c:v>
                </c:pt>
                <c:pt idx="4">
                  <c:v>21.5</c:v>
                </c:pt>
                <c:pt idx="5">
                  <c:v>7.5</c:v>
                </c:pt>
                <c:pt idx="6">
                  <c:v>8.1</c:v>
                </c:pt>
                <c:pt idx="7">
                  <c:v>9.3000000000000007</c:v>
                </c:pt>
                <c:pt idx="8">
                  <c:v>33.1</c:v>
                </c:pt>
                <c:pt idx="9">
                  <c:v>74.5</c:v>
                </c:pt>
                <c:pt idx="13">
                  <c:v>7.7</c:v>
                </c:pt>
                <c:pt idx="14">
                  <c:v>9.4</c:v>
                </c:pt>
                <c:pt idx="15">
                  <c:v>12.3</c:v>
                </c:pt>
                <c:pt idx="16">
                  <c:v>17.3</c:v>
                </c:pt>
                <c:pt idx="17">
                  <c:v>18.600000000000001</c:v>
                </c:pt>
                <c:pt idx="18">
                  <c:v>22.4</c:v>
                </c:pt>
                <c:pt idx="19">
                  <c:v>36.1</c:v>
                </c:pt>
                <c:pt idx="20">
                  <c:v>49.7</c:v>
                </c:pt>
                <c:pt idx="21">
                  <c:v>17.3</c:v>
                </c:pt>
                <c:pt idx="22">
                  <c:v>7</c:v>
                </c:pt>
                <c:pt idx="23">
                  <c:v>7.7</c:v>
                </c:pt>
                <c:pt idx="24">
                  <c:v>12.3</c:v>
                </c:pt>
                <c:pt idx="25">
                  <c:v>17.3</c:v>
                </c:pt>
                <c:pt idx="26">
                  <c:v>18.600000000000001</c:v>
                </c:pt>
                <c:pt idx="27">
                  <c:v>22.4</c:v>
                </c:pt>
                <c:pt idx="28">
                  <c:v>36.1</c:v>
                </c:pt>
                <c:pt idx="29">
                  <c:v>49.7</c:v>
                </c:pt>
                <c:pt idx="30">
                  <c:v>10.6</c:v>
                </c:pt>
                <c:pt idx="31">
                  <c:v>14.8</c:v>
                </c:pt>
                <c:pt idx="32">
                  <c:v>9.6</c:v>
                </c:pt>
                <c:pt idx="33">
                  <c:v>17.3</c:v>
                </c:pt>
                <c:pt idx="34">
                  <c:v>22.4</c:v>
                </c:pt>
                <c:pt idx="35">
                  <c:v>12.1</c:v>
                </c:pt>
                <c:pt idx="36">
                  <c:v>18.2</c:v>
                </c:pt>
                <c:pt idx="37">
                  <c:v>23</c:v>
                </c:pt>
                <c:pt idx="38">
                  <c:v>15.84</c:v>
                </c:pt>
                <c:pt idx="39">
                  <c:v>12.1</c:v>
                </c:pt>
                <c:pt idx="40">
                  <c:v>18.2</c:v>
                </c:pt>
                <c:pt idx="41">
                  <c:v>23</c:v>
                </c:pt>
                <c:pt idx="42">
                  <c:v>11.25</c:v>
                </c:pt>
                <c:pt idx="43">
                  <c:v>15.84</c:v>
                </c:pt>
                <c:pt idx="44">
                  <c:v>7.7</c:v>
                </c:pt>
                <c:pt idx="45">
                  <c:v>9.6</c:v>
                </c:pt>
                <c:pt idx="46">
                  <c:v>10.6</c:v>
                </c:pt>
                <c:pt idx="47">
                  <c:v>12.3</c:v>
                </c:pt>
                <c:pt idx="48">
                  <c:v>14.8</c:v>
                </c:pt>
                <c:pt idx="49">
                  <c:v>17.3</c:v>
                </c:pt>
                <c:pt idx="50">
                  <c:v>36.1</c:v>
                </c:pt>
                <c:pt idx="51">
                  <c:v>49.7</c:v>
                </c:pt>
                <c:pt idx="52">
                  <c:v>18.600000000000001</c:v>
                </c:pt>
                <c:pt idx="53">
                  <c:v>22.4</c:v>
                </c:pt>
                <c:pt idx="54">
                  <c:v>10.6</c:v>
                </c:pt>
                <c:pt idx="55">
                  <c:v>14.8</c:v>
                </c:pt>
                <c:pt idx="56">
                  <c:v>18.600000000000001</c:v>
                </c:pt>
                <c:pt idx="57">
                  <c:v>22.4</c:v>
                </c:pt>
                <c:pt idx="58">
                  <c:v>36.1</c:v>
                </c:pt>
                <c:pt idx="59">
                  <c:v>49.7</c:v>
                </c:pt>
                <c:pt idx="60">
                  <c:v>11.04</c:v>
                </c:pt>
                <c:pt idx="61">
                  <c:v>18.3</c:v>
                </c:pt>
                <c:pt idx="62">
                  <c:v>22.4</c:v>
                </c:pt>
                <c:pt idx="63">
                  <c:v>16.02</c:v>
                </c:pt>
                <c:pt idx="64">
                  <c:v>22.1</c:v>
                </c:pt>
                <c:pt idx="65">
                  <c:v>10.1</c:v>
                </c:pt>
                <c:pt idx="66">
                  <c:v>11.04</c:v>
                </c:pt>
                <c:pt idx="67">
                  <c:v>14.8</c:v>
                </c:pt>
                <c:pt idx="68">
                  <c:v>17.3</c:v>
                </c:pt>
                <c:pt idx="69">
                  <c:v>7.7</c:v>
                </c:pt>
                <c:pt idx="70">
                  <c:v>9.6</c:v>
                </c:pt>
                <c:pt idx="71">
                  <c:v>12.3</c:v>
                </c:pt>
                <c:pt idx="72">
                  <c:v>17.3</c:v>
                </c:pt>
                <c:pt idx="73">
                  <c:v>18.600000000000001</c:v>
                </c:pt>
                <c:pt idx="74">
                  <c:v>22.4</c:v>
                </c:pt>
                <c:pt idx="75">
                  <c:v>10.6</c:v>
                </c:pt>
                <c:pt idx="76">
                  <c:v>14.8</c:v>
                </c:pt>
                <c:pt idx="77">
                  <c:v>7.7</c:v>
                </c:pt>
                <c:pt idx="78">
                  <c:v>9.6</c:v>
                </c:pt>
                <c:pt idx="79">
                  <c:v>12.3</c:v>
                </c:pt>
                <c:pt idx="80">
                  <c:v>17.3</c:v>
                </c:pt>
                <c:pt idx="81">
                  <c:v>10.6</c:v>
                </c:pt>
                <c:pt idx="82">
                  <c:v>14.8</c:v>
                </c:pt>
                <c:pt idx="83">
                  <c:v>10.6</c:v>
                </c:pt>
                <c:pt idx="84">
                  <c:v>14.6</c:v>
                </c:pt>
                <c:pt idx="85">
                  <c:v>10.199999999999999</c:v>
                </c:pt>
                <c:pt idx="86">
                  <c:v>19.399999999999999</c:v>
                </c:pt>
                <c:pt idx="87">
                  <c:v>23.8</c:v>
                </c:pt>
              </c:numCache>
            </c:numRef>
          </c:xVal>
          <c:yVal>
            <c:numRef>
              <c:f>'Dryer Spec'!$C$5:$C$92</c:f>
              <c:numCache>
                <c:formatCode>0.00</c:formatCode>
                <c:ptCount val="88"/>
                <c:pt idx="0">
                  <c:v>30</c:v>
                </c:pt>
                <c:pt idx="1">
                  <c:v>30</c:v>
                </c:pt>
                <c:pt idx="2">
                  <c:v>50</c:v>
                </c:pt>
                <c:pt idx="3">
                  <c:v>75</c:v>
                </c:pt>
                <c:pt idx="4">
                  <c:v>75</c:v>
                </c:pt>
                <c:pt idx="5">
                  <c:v>22</c:v>
                </c:pt>
                <c:pt idx="6">
                  <c:v>24</c:v>
                </c:pt>
                <c:pt idx="7">
                  <c:v>25</c:v>
                </c:pt>
                <c:pt idx="8">
                  <c:v>115</c:v>
                </c:pt>
                <c:pt idx="9">
                  <c:v>200</c:v>
                </c:pt>
                <c:pt idx="13">
                  <c:v>25</c:v>
                </c:pt>
                <c:pt idx="14">
                  <c:v>30</c:v>
                </c:pt>
                <c:pt idx="15">
                  <c:v>35</c:v>
                </c:pt>
                <c:pt idx="16">
                  <c:v>55</c:v>
                </c:pt>
                <c:pt idx="17">
                  <c:v>50</c:v>
                </c:pt>
                <c:pt idx="18">
                  <c:v>75</c:v>
                </c:pt>
                <c:pt idx="19">
                  <c:v>120</c:v>
                </c:pt>
                <c:pt idx="20">
                  <c:v>170</c:v>
                </c:pt>
                <c:pt idx="21">
                  <c:v>55</c:v>
                </c:pt>
                <c:pt idx="22">
                  <c:v>25</c:v>
                </c:pt>
                <c:pt idx="23">
                  <c:v>30</c:v>
                </c:pt>
                <c:pt idx="24">
                  <c:v>40</c:v>
                </c:pt>
                <c:pt idx="25">
                  <c:v>60</c:v>
                </c:pt>
                <c:pt idx="26">
                  <c:v>65</c:v>
                </c:pt>
                <c:pt idx="27">
                  <c:v>85</c:v>
                </c:pt>
                <c:pt idx="28">
                  <c:v>125</c:v>
                </c:pt>
                <c:pt idx="29">
                  <c:v>175</c:v>
                </c:pt>
                <c:pt idx="30">
                  <c:v>30</c:v>
                </c:pt>
                <c:pt idx="31">
                  <c:v>45</c:v>
                </c:pt>
                <c:pt idx="32">
                  <c:v>30</c:v>
                </c:pt>
                <c:pt idx="33">
                  <c:v>55</c:v>
                </c:pt>
                <c:pt idx="34">
                  <c:v>75</c:v>
                </c:pt>
                <c:pt idx="35">
                  <c:v>30</c:v>
                </c:pt>
                <c:pt idx="36">
                  <c:v>55</c:v>
                </c:pt>
                <c:pt idx="37">
                  <c:v>80</c:v>
                </c:pt>
                <c:pt idx="38">
                  <c:v>50</c:v>
                </c:pt>
                <c:pt idx="39">
                  <c:v>30</c:v>
                </c:pt>
                <c:pt idx="40">
                  <c:v>55</c:v>
                </c:pt>
                <c:pt idx="41">
                  <c:v>80</c:v>
                </c:pt>
                <c:pt idx="42">
                  <c:v>30</c:v>
                </c:pt>
                <c:pt idx="43">
                  <c:v>50</c:v>
                </c:pt>
                <c:pt idx="44">
                  <c:v>25</c:v>
                </c:pt>
                <c:pt idx="45">
                  <c:v>30</c:v>
                </c:pt>
                <c:pt idx="46">
                  <c:v>30</c:v>
                </c:pt>
                <c:pt idx="47">
                  <c:v>35</c:v>
                </c:pt>
                <c:pt idx="48">
                  <c:v>45</c:v>
                </c:pt>
                <c:pt idx="49">
                  <c:v>55</c:v>
                </c:pt>
                <c:pt idx="50">
                  <c:v>120</c:v>
                </c:pt>
                <c:pt idx="51">
                  <c:v>170</c:v>
                </c:pt>
                <c:pt idx="52">
                  <c:v>50</c:v>
                </c:pt>
                <c:pt idx="53">
                  <c:v>75</c:v>
                </c:pt>
                <c:pt idx="54">
                  <c:v>30</c:v>
                </c:pt>
                <c:pt idx="55">
                  <c:v>45</c:v>
                </c:pt>
                <c:pt idx="56">
                  <c:v>50</c:v>
                </c:pt>
                <c:pt idx="57">
                  <c:v>75</c:v>
                </c:pt>
                <c:pt idx="58">
                  <c:v>120</c:v>
                </c:pt>
                <c:pt idx="59">
                  <c:v>170</c:v>
                </c:pt>
                <c:pt idx="60">
                  <c:v>30</c:v>
                </c:pt>
                <c:pt idx="61">
                  <c:v>50</c:v>
                </c:pt>
                <c:pt idx="62">
                  <c:v>75</c:v>
                </c:pt>
                <c:pt idx="63">
                  <c:v>50</c:v>
                </c:pt>
                <c:pt idx="64">
                  <c:v>75</c:v>
                </c:pt>
                <c:pt idx="65">
                  <c:v>30</c:v>
                </c:pt>
                <c:pt idx="66">
                  <c:v>30</c:v>
                </c:pt>
                <c:pt idx="67">
                  <c:v>45</c:v>
                </c:pt>
                <c:pt idx="68">
                  <c:v>55</c:v>
                </c:pt>
                <c:pt idx="69">
                  <c:v>25</c:v>
                </c:pt>
                <c:pt idx="70">
                  <c:v>30</c:v>
                </c:pt>
                <c:pt idx="71">
                  <c:v>35</c:v>
                </c:pt>
                <c:pt idx="72">
                  <c:v>55</c:v>
                </c:pt>
                <c:pt idx="73">
                  <c:v>50</c:v>
                </c:pt>
                <c:pt idx="74">
                  <c:v>75</c:v>
                </c:pt>
                <c:pt idx="75">
                  <c:v>30</c:v>
                </c:pt>
                <c:pt idx="76">
                  <c:v>45</c:v>
                </c:pt>
                <c:pt idx="77">
                  <c:v>25</c:v>
                </c:pt>
                <c:pt idx="78">
                  <c:v>30</c:v>
                </c:pt>
                <c:pt idx="79">
                  <c:v>35</c:v>
                </c:pt>
                <c:pt idx="80">
                  <c:v>55</c:v>
                </c:pt>
                <c:pt idx="81">
                  <c:v>30</c:v>
                </c:pt>
                <c:pt idx="82">
                  <c:v>45</c:v>
                </c:pt>
                <c:pt idx="83">
                  <c:v>30</c:v>
                </c:pt>
                <c:pt idx="84">
                  <c:v>45</c:v>
                </c:pt>
                <c:pt idx="85">
                  <c:v>35</c:v>
                </c:pt>
                <c:pt idx="86">
                  <c:v>67</c:v>
                </c:pt>
                <c:pt idx="87">
                  <c:v>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FB-4095-9F62-FC655FB4B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604048"/>
        <c:axId val="514604376"/>
      </c:scatterChart>
      <c:valAx>
        <c:axId val="514604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604376"/>
        <c:crosses val="autoZero"/>
        <c:crossBetween val="midCat"/>
      </c:valAx>
      <c:valAx>
        <c:axId val="514604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604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407849</xdr:colOff>
      <xdr:row>9</xdr:row>
      <xdr:rowOff>14763</xdr:rowOff>
    </xdr:from>
    <xdr:ext cx="819817" cy="45259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16079649" y="2266896"/>
              <a:ext cx="819817" cy="4525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1" i="1">
                            <a:latin typeface="Cambria Math" panose="02040503050406030204" pitchFamily="18" charset="0"/>
                          </a:rPr>
                          <m:t>𝑻𝒉𝒆𝒓𝒎</m:t>
                        </m:r>
                      </m:num>
                      <m:den>
                        <m:r>
                          <a:rPr lang="en-US" sz="1100" b="1" i="1">
                            <a:latin typeface="Cambria Math" panose="02040503050406030204" pitchFamily="18" charset="0"/>
                          </a:rPr>
                          <m:t>𝑳𝒐𝒂𝒅</m:t>
                        </m:r>
                      </m:den>
                    </m:f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6079649" y="2266896"/>
              <a:ext cx="819817" cy="4525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n-US" sz="1100" b="1" i="0">
                  <a:latin typeface="Cambria Math" panose="02040503050406030204" pitchFamily="18" charset="0"/>
                </a:rPr>
                <a:t>𝑻𝒉𝒆𝒓𝒎/𝑳𝒐𝒂𝒅</a:t>
              </a:r>
              <a:endParaRPr lang="en-US" sz="1100" b="1"/>
            </a:p>
          </xdr:txBody>
        </xdr:sp>
      </mc:Fallback>
    </mc:AlternateContent>
    <xdr:clientData/>
  </xdr:oneCellAnchor>
  <xdr:oneCellAnchor>
    <xdr:from>
      <xdr:col>21</xdr:col>
      <xdr:colOff>1047082</xdr:colOff>
      <xdr:row>11</xdr:row>
      <xdr:rowOff>80803</xdr:rowOff>
    </xdr:from>
    <xdr:ext cx="819817" cy="45259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1382362" y="2336323"/>
              <a:ext cx="819817" cy="4525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1" i="1">
                            <a:latin typeface="Cambria Math" panose="02040503050406030204" pitchFamily="18" charset="0"/>
                          </a:rPr>
                          <m:t>𝑻𝒉𝒆𝒓𝒎</m:t>
                        </m:r>
                      </m:num>
                      <m:den>
                        <m:r>
                          <a:rPr lang="en-US" sz="1100" b="1" i="1">
                            <a:latin typeface="Cambria Math" panose="02040503050406030204" pitchFamily="18" charset="0"/>
                          </a:rPr>
                          <m:t>𝑳𝒃𝒔</m:t>
                        </m:r>
                        <m:r>
                          <a:rPr lang="en-US" sz="1100" b="1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n-US" sz="1100" b="1" i="1">
                            <a:latin typeface="Cambria Math" panose="02040503050406030204" pitchFamily="18" charset="0"/>
                          </a:rPr>
                          <m:t>𝑳𝒐𝒂𝒅</m:t>
                        </m:r>
                      </m:den>
                    </m:f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382362" y="2336323"/>
              <a:ext cx="819817" cy="4525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n-US" sz="1100" b="1" i="0">
                  <a:latin typeface="Cambria Math" panose="02040503050406030204" pitchFamily="18" charset="0"/>
                </a:rPr>
                <a:t>𝑻𝒉𝒆𝒓𝒎/(𝑳𝒃𝒔∗𝑳𝒐𝒂𝒅)</a:t>
              </a:r>
              <a:endParaRPr lang="en-US" sz="1100" b="1"/>
            </a:p>
          </xdr:txBody>
        </xdr:sp>
      </mc:Fallback>
    </mc:AlternateContent>
    <xdr:clientData/>
  </xdr:oneCellAnchor>
  <xdr:twoCellAnchor editAs="oneCell">
    <xdr:from>
      <xdr:col>26</xdr:col>
      <xdr:colOff>34628</xdr:colOff>
      <xdr:row>27</xdr:row>
      <xdr:rowOff>47099</xdr:rowOff>
    </xdr:from>
    <xdr:to>
      <xdr:col>33</xdr:col>
      <xdr:colOff>621243</xdr:colOff>
      <xdr:row>39</xdr:row>
      <xdr:rowOff>184152</xdr:rowOff>
    </xdr:to>
    <xdr:pic>
      <xdr:nvPicPr>
        <xdr:cNvPr id="5" name="Picture 4" descr="Screen Clippi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93253" y="5804432"/>
          <a:ext cx="8640531" cy="2460094"/>
        </a:xfrm>
        <a:prstGeom prst="rect">
          <a:avLst/>
        </a:prstGeom>
        <a:solidFill>
          <a:schemeClr val="tx1"/>
        </a:solidFill>
        <a:ln w="34925">
          <a:solidFill>
            <a:sysClr val="windowText" lastClr="000000"/>
          </a:solidFill>
        </a:ln>
      </xdr:spPr>
    </xdr:pic>
    <xdr:clientData/>
  </xdr:twoCellAnchor>
  <xdr:twoCellAnchor>
    <xdr:from>
      <xdr:col>11</xdr:col>
      <xdr:colOff>36512</xdr:colOff>
      <xdr:row>12</xdr:row>
      <xdr:rowOff>188386</xdr:rowOff>
    </xdr:from>
    <xdr:to>
      <xdr:col>18</xdr:col>
      <xdr:colOff>414867</xdr:colOff>
      <xdr:row>25</xdr:row>
      <xdr:rowOff>33867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16931</xdr:colOff>
      <xdr:row>2</xdr:row>
      <xdr:rowOff>177801</xdr:rowOff>
    </xdr:from>
    <xdr:to>
      <xdr:col>18</xdr:col>
      <xdr:colOff>431798</xdr:colOff>
      <xdr:row>12</xdr:row>
      <xdr:rowOff>67734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15874</xdr:colOff>
      <xdr:row>33</xdr:row>
      <xdr:rowOff>193674</xdr:rowOff>
    </xdr:from>
    <xdr:to>
      <xdr:col>12</xdr:col>
      <xdr:colOff>825499</xdr:colOff>
      <xdr:row>49</xdr:row>
      <xdr:rowOff>177799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91"/>
  <sheetViews>
    <sheetView tabSelected="1" zoomScale="85" zoomScaleNormal="85" workbookViewId="0">
      <selection activeCell="D2" sqref="D2"/>
    </sheetView>
  </sheetViews>
  <sheetFormatPr defaultRowHeight="15" x14ac:dyDescent="0.25"/>
  <cols>
    <col min="4" max="4" width="11.7109375" customWidth="1"/>
    <col min="5" max="5" width="49.7109375" bestFit="1" customWidth="1"/>
    <col min="7" max="7" width="16.85546875" bestFit="1" customWidth="1"/>
    <col min="8" max="8" width="13.28515625" bestFit="1" customWidth="1"/>
    <col min="9" max="9" width="13.7109375" bestFit="1" customWidth="1"/>
    <col min="10" max="10" width="12.7109375" bestFit="1" customWidth="1"/>
    <col min="11" max="11" width="13.140625" customWidth="1"/>
    <col min="21" max="21" width="4.85546875" customWidth="1"/>
    <col min="22" max="22" width="20" bestFit="1" customWidth="1"/>
    <col min="23" max="23" width="26" bestFit="1" customWidth="1"/>
    <col min="24" max="24" width="79.42578125" bestFit="1" customWidth="1"/>
    <col min="25" max="25" width="16.5703125" bestFit="1" customWidth="1"/>
    <col min="26" max="26" width="28.42578125" customWidth="1"/>
    <col min="27" max="27" width="8.7109375" customWidth="1"/>
    <col min="28" max="28" width="21.140625" customWidth="1"/>
    <col min="29" max="29" width="19.85546875" customWidth="1"/>
    <col min="30" max="30" width="17.28515625" customWidth="1"/>
    <col min="31" max="31" width="17.140625" bestFit="1" customWidth="1"/>
    <col min="33" max="33" width="22.28515625" customWidth="1"/>
    <col min="34" max="34" width="23.85546875" customWidth="1"/>
    <col min="35" max="35" width="24.5703125" customWidth="1"/>
  </cols>
  <sheetData>
    <row r="1" spans="2:35" ht="30" x14ac:dyDescent="0.25">
      <c r="D1" s="1" t="s">
        <v>209</v>
      </c>
      <c r="E1" s="1" t="s">
        <v>210</v>
      </c>
    </row>
    <row r="2" spans="2:35" ht="45.75" thickBot="1" x14ac:dyDescent="0.3">
      <c r="D2" s="26">
        <f>+(35/60)*0.65</f>
        <v>0.37916666666666671</v>
      </c>
      <c r="E2" s="56" t="s">
        <v>211</v>
      </c>
      <c r="G2" s="2" t="s">
        <v>217</v>
      </c>
      <c r="H2" s="2" t="s">
        <v>214</v>
      </c>
      <c r="I2" s="2" t="s">
        <v>215</v>
      </c>
    </row>
    <row r="3" spans="2:35" x14ac:dyDescent="0.25">
      <c r="G3" s="53" t="s">
        <v>213</v>
      </c>
      <c r="H3" s="3">
        <f>+SLOPE(E7:E91,B7:B91)</f>
        <v>9.3625351157337507E-3</v>
      </c>
      <c r="I3" s="53">
        <f>+INTERCEPT(E7:E91,B7:B91)</f>
        <v>-1.9971261074483881E-2</v>
      </c>
      <c r="Z3" s="75" t="s">
        <v>17</v>
      </c>
      <c r="AA3" s="76"/>
      <c r="AB3" s="76"/>
      <c r="AC3" s="76"/>
      <c r="AD3" s="77"/>
      <c r="AE3" s="78" t="s">
        <v>21</v>
      </c>
      <c r="AF3" s="78"/>
      <c r="AG3" s="79"/>
    </row>
    <row r="4" spans="2:35" ht="45" x14ac:dyDescent="0.25">
      <c r="B4" s="83" t="s">
        <v>213</v>
      </c>
      <c r="C4" s="84"/>
      <c r="D4" s="84"/>
      <c r="E4" s="85"/>
      <c r="G4" s="53" t="s">
        <v>216</v>
      </c>
      <c r="H4" s="53">
        <f>+SLOPE(W17:W43,V17:V43)</f>
        <v>9.2427184466019434E-3</v>
      </c>
      <c r="I4" s="53">
        <f>+INTERCEPT(W17:W43,V17:V43)</f>
        <v>-3.3306690738754696E-16</v>
      </c>
      <c r="V4" s="1" t="s">
        <v>0</v>
      </c>
      <c r="W4" s="1" t="s">
        <v>202</v>
      </c>
      <c r="X4" s="2" t="s">
        <v>1</v>
      </c>
      <c r="Z4" s="17" t="s">
        <v>16</v>
      </c>
      <c r="AA4" s="16"/>
      <c r="AB4" s="22" t="s">
        <v>18</v>
      </c>
      <c r="AC4" s="22" t="s">
        <v>19</v>
      </c>
      <c r="AD4" s="23" t="s">
        <v>20</v>
      </c>
      <c r="AE4" s="1" t="s">
        <v>22</v>
      </c>
      <c r="AF4" s="22" t="s">
        <v>23</v>
      </c>
      <c r="AG4" s="22" t="s">
        <v>24</v>
      </c>
      <c r="AH4" s="22" t="s">
        <v>25</v>
      </c>
      <c r="AI4" s="22" t="s">
        <v>26</v>
      </c>
    </row>
    <row r="5" spans="2:35" x14ac:dyDescent="0.25">
      <c r="B5" s="81" t="s">
        <v>208</v>
      </c>
      <c r="C5" s="81"/>
      <c r="D5" s="82" t="s">
        <v>5</v>
      </c>
      <c r="E5" s="82"/>
      <c r="V5" s="4">
        <v>120</v>
      </c>
      <c r="W5" s="4">
        <v>0.98</v>
      </c>
      <c r="X5" s="29" t="s">
        <v>2</v>
      </c>
      <c r="Z5" s="18" t="s">
        <v>8</v>
      </c>
      <c r="AA5" s="19">
        <v>0.7</v>
      </c>
      <c r="AB5" s="15">
        <v>1.4</v>
      </c>
      <c r="AC5" s="15">
        <v>69</v>
      </c>
      <c r="AD5" s="24">
        <v>17</v>
      </c>
      <c r="AE5" s="26">
        <f>+AD5/AB5</f>
        <v>12.142857142857144</v>
      </c>
      <c r="AF5" s="28">
        <f>+AE5*365</f>
        <v>4432.1428571428578</v>
      </c>
      <c r="AG5" s="13"/>
      <c r="AH5" s="26"/>
      <c r="AI5" s="50"/>
    </row>
    <row r="6" spans="2:35" ht="45" x14ac:dyDescent="0.25">
      <c r="B6" s="2" t="s">
        <v>43</v>
      </c>
      <c r="C6" s="2" t="s">
        <v>44</v>
      </c>
      <c r="D6" s="2" t="s">
        <v>212</v>
      </c>
      <c r="E6" s="2" t="s">
        <v>207</v>
      </c>
      <c r="G6" s="16" t="s">
        <v>218</v>
      </c>
      <c r="H6" s="1" t="s">
        <v>219</v>
      </c>
      <c r="I6" s="1" t="s">
        <v>221</v>
      </c>
      <c r="J6" s="1" t="s">
        <v>220</v>
      </c>
      <c r="K6" s="1" t="s">
        <v>222</v>
      </c>
      <c r="V6" s="4">
        <v>120</v>
      </c>
      <c r="W6" s="4">
        <v>1.58</v>
      </c>
      <c r="X6" s="29" t="s">
        <v>2</v>
      </c>
      <c r="Z6" s="18" t="s">
        <v>9</v>
      </c>
      <c r="AA6" s="19">
        <v>0.92</v>
      </c>
      <c r="AB6" s="15">
        <v>2.2999999999999998</v>
      </c>
      <c r="AC6" s="15">
        <v>77</v>
      </c>
      <c r="AD6" s="24">
        <v>31</v>
      </c>
      <c r="AE6" s="26">
        <f t="shared" ref="AE6:AE13" si="0">+AD6/AB6</f>
        <v>13.478260869565219</v>
      </c>
      <c r="AF6" s="28">
        <f t="shared" ref="AF6" si="1">+AE6*365</f>
        <v>4919.5652173913049</v>
      </c>
      <c r="AG6" s="13"/>
      <c r="AH6" s="26"/>
      <c r="AI6" s="50"/>
    </row>
    <row r="7" spans="2:35" ht="15.75" x14ac:dyDescent="0.25">
      <c r="B7" s="48">
        <v>30</v>
      </c>
      <c r="C7" s="48">
        <v>72</v>
      </c>
      <c r="D7" s="53">
        <f>+(C7*1000)/(100000)</f>
        <v>0.72</v>
      </c>
      <c r="E7" s="26">
        <f>+D7*$D$2</f>
        <v>0.27300000000000002</v>
      </c>
      <c r="G7" s="53">
        <v>10</v>
      </c>
      <c r="H7" s="44">
        <f>+G7*$H$3+$I$3</f>
        <v>7.3654090082853618E-2</v>
      </c>
      <c r="I7" s="44">
        <f>+G7*$H$4+$I$4</f>
        <v>9.2427184466019108E-2</v>
      </c>
      <c r="J7" s="44">
        <f>+H7*$W$14</f>
        <v>9.1331071702738485E-3</v>
      </c>
      <c r="K7" s="44">
        <f>+H7-J7</f>
        <v>6.4520982912579766E-2</v>
      </c>
      <c r="V7" s="4">
        <v>125</v>
      </c>
      <c r="W7" s="4">
        <v>1.33</v>
      </c>
      <c r="X7" s="30" t="s">
        <v>3</v>
      </c>
      <c r="Z7" s="18" t="s">
        <v>10</v>
      </c>
      <c r="AA7" s="19">
        <v>0.5</v>
      </c>
      <c r="AB7" s="15">
        <v>0.8</v>
      </c>
      <c r="AC7" s="15">
        <v>60</v>
      </c>
      <c r="AD7" s="24">
        <v>28</v>
      </c>
      <c r="AE7" s="26">
        <f>+AD7/AB7</f>
        <v>35</v>
      </c>
      <c r="AF7" s="28">
        <f>+AE7*365</f>
        <v>12775</v>
      </c>
      <c r="AG7" s="13">
        <f>+AF7/$AF$14</f>
        <v>0.51690187069248439</v>
      </c>
      <c r="AH7" s="26">
        <f t="shared" ref="AH7:AH13" si="2">+AG7*AC7</f>
        <v>31.014112241549064</v>
      </c>
      <c r="AI7" s="26">
        <f>+AG7*AE7</f>
        <v>18.091565474236955</v>
      </c>
    </row>
    <row r="8" spans="2:35" ht="15.75" x14ac:dyDescent="0.25">
      <c r="B8" s="48">
        <v>30</v>
      </c>
      <c r="C8" s="48">
        <v>100</v>
      </c>
      <c r="D8" s="53">
        <f t="shared" ref="D8:D71" si="3">+(C8*1000)/(100000)</f>
        <v>1</v>
      </c>
      <c r="E8" s="26">
        <f t="shared" ref="E8:E71" si="4">+D8*$D$2</f>
        <v>0.37916666666666671</v>
      </c>
      <c r="G8" s="53">
        <f>10+G7</f>
        <v>20</v>
      </c>
      <c r="H8" s="44">
        <f t="shared" ref="H8:H31" si="5">+G8*$H$3+$I$3</f>
        <v>0.16727944124019112</v>
      </c>
      <c r="I8" s="44">
        <f t="shared" ref="I8:I31" si="6">+G8*$H$4+$I$4</f>
        <v>0.18485436893203855</v>
      </c>
      <c r="J8" s="44">
        <f t="shared" ref="J8:J31" si="7">+H8*$W$14</f>
        <v>2.07426507137837E-2</v>
      </c>
      <c r="K8" s="44">
        <f t="shared" ref="K8:K31" si="8">+H8-J8</f>
        <v>0.14653679052640742</v>
      </c>
      <c r="V8" s="4">
        <v>75</v>
      </c>
      <c r="W8" s="4">
        <v>0.49</v>
      </c>
      <c r="X8" s="30" t="s">
        <v>4</v>
      </c>
      <c r="Z8" s="18" t="s">
        <v>34</v>
      </c>
      <c r="AA8" s="19">
        <v>1</v>
      </c>
      <c r="AB8" s="15">
        <v>2.8</v>
      </c>
      <c r="AC8" s="15">
        <v>369</v>
      </c>
      <c r="AD8" s="24">
        <v>4</v>
      </c>
      <c r="AE8" s="26">
        <f>+AD8/AB8</f>
        <v>1.4285714285714286</v>
      </c>
      <c r="AF8" s="28">
        <v>0</v>
      </c>
      <c r="AG8" s="13">
        <f t="shared" ref="AG8:AG13" si="9">+AF8/$AF$14</f>
        <v>0</v>
      </c>
      <c r="AH8" s="26"/>
      <c r="AI8" s="26">
        <f t="shared" ref="AI8:AI13" si="10">+AG8*AE8</f>
        <v>0</v>
      </c>
    </row>
    <row r="9" spans="2:35" ht="16.5" thickBot="1" x14ac:dyDescent="0.3">
      <c r="B9" s="48">
        <v>50</v>
      </c>
      <c r="C9" s="48">
        <v>150</v>
      </c>
      <c r="D9" s="53">
        <f t="shared" si="3"/>
        <v>1.5</v>
      </c>
      <c r="E9" s="26">
        <f t="shared" si="4"/>
        <v>0.56875000000000009</v>
      </c>
      <c r="G9" s="53">
        <f t="shared" ref="G9:G26" si="11">10+G8</f>
        <v>30</v>
      </c>
      <c r="H9" s="44">
        <f t="shared" si="5"/>
        <v>0.26090479239752862</v>
      </c>
      <c r="I9" s="44">
        <f t="shared" si="6"/>
        <v>0.27728155339805799</v>
      </c>
      <c r="J9" s="44">
        <f t="shared" si="7"/>
        <v>3.2352194257293548E-2</v>
      </c>
      <c r="K9" s="44">
        <f t="shared" si="8"/>
        <v>0.22855259814023507</v>
      </c>
      <c r="V9" s="7">
        <v>75</v>
      </c>
      <c r="W9" s="7">
        <v>0.38</v>
      </c>
      <c r="X9" s="30" t="s">
        <v>4</v>
      </c>
      <c r="Z9" s="18" t="s">
        <v>11</v>
      </c>
      <c r="AA9" s="19">
        <v>1</v>
      </c>
      <c r="AB9" s="15">
        <v>2.5</v>
      </c>
      <c r="AC9" s="15">
        <v>381</v>
      </c>
      <c r="AD9" s="24">
        <v>16</v>
      </c>
      <c r="AE9" s="26">
        <f t="shared" si="0"/>
        <v>6.4</v>
      </c>
      <c r="AF9" s="28">
        <v>0</v>
      </c>
      <c r="AG9" s="13">
        <f t="shared" si="9"/>
        <v>0</v>
      </c>
      <c r="AH9" s="26"/>
      <c r="AI9" s="26">
        <f t="shared" si="10"/>
        <v>0</v>
      </c>
    </row>
    <row r="10" spans="2:35" ht="30" x14ac:dyDescent="0.25">
      <c r="B10" s="48">
        <v>75</v>
      </c>
      <c r="C10" s="48">
        <v>204</v>
      </c>
      <c r="D10" s="53">
        <f t="shared" si="3"/>
        <v>2.04</v>
      </c>
      <c r="E10" s="26">
        <f t="shared" si="4"/>
        <v>0.77350000000000008</v>
      </c>
      <c r="G10" s="53">
        <f t="shared" si="11"/>
        <v>40</v>
      </c>
      <c r="H10" s="44">
        <f t="shared" si="5"/>
        <v>0.35453014355486612</v>
      </c>
      <c r="I10" s="44">
        <f t="shared" si="6"/>
        <v>0.36970873786407743</v>
      </c>
      <c r="J10" s="44">
        <f t="shared" si="7"/>
        <v>4.3961737800803397E-2</v>
      </c>
      <c r="K10" s="44">
        <f t="shared" si="8"/>
        <v>0.31056840575406275</v>
      </c>
      <c r="V10" s="11" t="s">
        <v>6</v>
      </c>
      <c r="W10" s="8"/>
      <c r="X10" s="6"/>
      <c r="Z10" s="18" t="s">
        <v>12</v>
      </c>
      <c r="AA10" s="19">
        <v>0.56999999999999995</v>
      </c>
      <c r="AB10" s="15">
        <v>0.9</v>
      </c>
      <c r="AC10" s="15">
        <v>29</v>
      </c>
      <c r="AD10" s="24">
        <v>19</v>
      </c>
      <c r="AE10" s="26">
        <f t="shared" si="0"/>
        <v>21.111111111111111</v>
      </c>
      <c r="AF10" s="28">
        <f t="shared" ref="AF10:AF13" si="12">+AE10*365</f>
        <v>7705.5555555555557</v>
      </c>
      <c r="AG10" s="13">
        <f t="shared" si="9"/>
        <v>0.31178208073514935</v>
      </c>
      <c r="AH10" s="26">
        <f t="shared" si="2"/>
        <v>9.0416803413193314</v>
      </c>
      <c r="AI10" s="26">
        <f t="shared" si="10"/>
        <v>6.5820661488531531</v>
      </c>
    </row>
    <row r="11" spans="2:35" ht="16.5" thickBot="1" x14ac:dyDescent="0.3">
      <c r="B11" s="48">
        <v>75</v>
      </c>
      <c r="C11" s="48">
        <v>175</v>
      </c>
      <c r="D11" s="53">
        <f t="shared" si="3"/>
        <v>1.75</v>
      </c>
      <c r="E11" s="26">
        <f t="shared" si="4"/>
        <v>0.6635416666666667</v>
      </c>
      <c r="G11" s="53">
        <f t="shared" si="11"/>
        <v>50</v>
      </c>
      <c r="H11" s="44">
        <f t="shared" si="5"/>
        <v>0.44815549471220367</v>
      </c>
      <c r="I11" s="44">
        <f t="shared" si="6"/>
        <v>0.46213592233009682</v>
      </c>
      <c r="J11" s="44">
        <f t="shared" si="7"/>
        <v>5.5571281344313252E-2</v>
      </c>
      <c r="K11" s="44">
        <f t="shared" si="8"/>
        <v>0.3925842133678904</v>
      </c>
      <c r="V11" s="12">
        <f>+AVERAGE(V5:V9)</f>
        <v>103</v>
      </c>
      <c r="W11" s="9">
        <f>+AVERAGE(W5:W9)</f>
        <v>0.95199999999999996</v>
      </c>
      <c r="X11" s="31" t="s">
        <v>5</v>
      </c>
      <c r="Z11" s="18" t="s">
        <v>13</v>
      </c>
      <c r="AA11" s="19">
        <v>1</v>
      </c>
      <c r="AB11" s="15">
        <v>2.5</v>
      </c>
      <c r="AC11" s="15">
        <v>52</v>
      </c>
      <c r="AD11" s="24">
        <v>9</v>
      </c>
      <c r="AE11" s="26">
        <f t="shared" si="0"/>
        <v>3.6</v>
      </c>
      <c r="AF11" s="28">
        <f t="shared" si="12"/>
        <v>1314</v>
      </c>
      <c r="AG11" s="13">
        <f t="shared" si="9"/>
        <v>5.3167049556941258E-2</v>
      </c>
      <c r="AH11" s="26">
        <f t="shared" si="2"/>
        <v>2.7646865769609454</v>
      </c>
      <c r="AI11" s="26">
        <f t="shared" si="10"/>
        <v>0.19140137840498853</v>
      </c>
    </row>
    <row r="12" spans="2:35" ht="46.9" customHeight="1" x14ac:dyDescent="0.25">
      <c r="B12" s="48">
        <v>22</v>
      </c>
      <c r="C12" s="48">
        <v>26</v>
      </c>
      <c r="D12" s="53">
        <f t="shared" si="3"/>
        <v>0.26</v>
      </c>
      <c r="E12" s="26">
        <f t="shared" si="4"/>
        <v>9.8583333333333342E-2</v>
      </c>
      <c r="G12" s="53">
        <f t="shared" si="11"/>
        <v>60</v>
      </c>
      <c r="H12" s="44">
        <f t="shared" si="5"/>
        <v>0.54178084586954112</v>
      </c>
      <c r="I12" s="44">
        <f t="shared" si="6"/>
        <v>0.55456310679611631</v>
      </c>
      <c r="J12" s="44">
        <f t="shared" si="7"/>
        <v>6.7180824887823093E-2</v>
      </c>
      <c r="K12" s="44">
        <f t="shared" si="8"/>
        <v>0.47460002098171805</v>
      </c>
      <c r="V12" s="89"/>
      <c r="W12" s="90"/>
      <c r="X12" s="10"/>
      <c r="Z12" s="18" t="s">
        <v>14</v>
      </c>
      <c r="AA12" s="19">
        <v>1</v>
      </c>
      <c r="AB12" s="15">
        <v>1</v>
      </c>
      <c r="AC12" s="15">
        <v>30</v>
      </c>
      <c r="AD12" s="24">
        <v>3</v>
      </c>
      <c r="AE12" s="26">
        <f t="shared" si="0"/>
        <v>3</v>
      </c>
      <c r="AF12" s="28">
        <f t="shared" si="12"/>
        <v>1095</v>
      </c>
      <c r="AG12" s="13">
        <f t="shared" si="9"/>
        <v>4.4305874630784378E-2</v>
      </c>
      <c r="AH12" s="26">
        <f t="shared" si="2"/>
        <v>1.3291762389235313</v>
      </c>
      <c r="AI12" s="26">
        <f t="shared" si="10"/>
        <v>0.13291762389235312</v>
      </c>
    </row>
    <row r="13" spans="2:35" ht="16.5" thickBot="1" x14ac:dyDescent="0.3">
      <c r="B13" s="48">
        <v>24</v>
      </c>
      <c r="C13" s="48">
        <v>60</v>
      </c>
      <c r="D13" s="53">
        <f t="shared" si="3"/>
        <v>0.6</v>
      </c>
      <c r="E13" s="26">
        <f t="shared" si="4"/>
        <v>0.22750000000000001</v>
      </c>
      <c r="G13" s="53">
        <f t="shared" si="11"/>
        <v>70</v>
      </c>
      <c r="H13" s="44">
        <f t="shared" si="5"/>
        <v>0.63540619702687862</v>
      </c>
      <c r="I13" s="44">
        <f t="shared" si="6"/>
        <v>0.6469902912621357</v>
      </c>
      <c r="J13" s="44">
        <f t="shared" si="7"/>
        <v>7.8790368431332941E-2</v>
      </c>
      <c r="K13" s="44">
        <f t="shared" si="8"/>
        <v>0.5566158285955457</v>
      </c>
      <c r="V13" s="91">
        <f>+W11/V11</f>
        <v>9.2427184466019417E-3</v>
      </c>
      <c r="W13" s="92"/>
      <c r="X13" s="32" t="s">
        <v>5</v>
      </c>
      <c r="Z13" s="54" t="s">
        <v>15</v>
      </c>
      <c r="AA13" s="20">
        <v>0.13</v>
      </c>
      <c r="AB13" s="21">
        <v>0.2</v>
      </c>
      <c r="AC13" s="21">
        <v>75</v>
      </c>
      <c r="AD13" s="25">
        <v>1</v>
      </c>
      <c r="AE13" s="26">
        <f t="shared" si="0"/>
        <v>5</v>
      </c>
      <c r="AF13" s="28">
        <f t="shared" si="12"/>
        <v>1825</v>
      </c>
      <c r="AG13" s="13">
        <f t="shared" si="9"/>
        <v>7.3843124384640635E-2</v>
      </c>
      <c r="AH13" s="26">
        <f t="shared" si="2"/>
        <v>5.5382343288480476</v>
      </c>
      <c r="AI13" s="26">
        <f t="shared" si="10"/>
        <v>0.36921562192320317</v>
      </c>
    </row>
    <row r="14" spans="2:35" ht="40.15" customHeight="1" thickBot="1" x14ac:dyDescent="0.3">
      <c r="B14" s="48">
        <v>25</v>
      </c>
      <c r="C14" s="48">
        <v>78</v>
      </c>
      <c r="D14" s="53">
        <f t="shared" si="3"/>
        <v>0.78</v>
      </c>
      <c r="E14" s="26">
        <f t="shared" si="4"/>
        <v>0.29575000000000007</v>
      </c>
      <c r="G14" s="53">
        <f t="shared" si="11"/>
        <v>80</v>
      </c>
      <c r="H14" s="44">
        <f t="shared" si="5"/>
        <v>0.72903154818421612</v>
      </c>
      <c r="I14" s="44">
        <f t="shared" si="6"/>
        <v>0.73941747572815519</v>
      </c>
      <c r="J14" s="44">
        <f t="shared" si="7"/>
        <v>9.0399911974842803E-2</v>
      </c>
      <c r="K14" s="44">
        <f t="shared" si="8"/>
        <v>0.63863163620937335</v>
      </c>
      <c r="V14" s="57" t="s">
        <v>7</v>
      </c>
      <c r="W14" s="58">
        <v>0.124</v>
      </c>
      <c r="X14" s="59" t="s">
        <v>4</v>
      </c>
      <c r="AB14" s="55"/>
      <c r="AC14" s="55"/>
      <c r="AD14" s="55"/>
      <c r="AE14" s="50" t="s">
        <v>27</v>
      </c>
      <c r="AF14" s="28">
        <f>+SUM(AF7:AF13)</f>
        <v>24714.555555555555</v>
      </c>
      <c r="AG14" s="26">
        <f>+SUM(AG7:AG13)</f>
        <v>1</v>
      </c>
      <c r="AH14" s="26">
        <f>+SUM(AH7:AH13)</f>
        <v>49.687889727600918</v>
      </c>
      <c r="AI14" s="26">
        <f t="shared" ref="AI14" si="13">+SUM(AI7:AI13)</f>
        <v>25.367166247310657</v>
      </c>
    </row>
    <row r="15" spans="2:35" ht="15.75" x14ac:dyDescent="0.25">
      <c r="B15" s="48">
        <v>115</v>
      </c>
      <c r="C15" s="48">
        <v>343</v>
      </c>
      <c r="D15" s="53">
        <f t="shared" si="3"/>
        <v>3.43</v>
      </c>
      <c r="E15" s="26">
        <f t="shared" si="4"/>
        <v>1.3005416666666669</v>
      </c>
      <c r="G15" s="53">
        <f t="shared" si="11"/>
        <v>90</v>
      </c>
      <c r="H15" s="44">
        <f t="shared" si="5"/>
        <v>0.82265689934155373</v>
      </c>
      <c r="I15" s="44">
        <f t="shared" si="6"/>
        <v>0.83184466019417458</v>
      </c>
      <c r="J15" s="44">
        <f t="shared" si="7"/>
        <v>0.10200945551835267</v>
      </c>
      <c r="K15" s="44">
        <f t="shared" si="8"/>
        <v>0.72064744382320112</v>
      </c>
      <c r="V15" s="86" t="s">
        <v>216</v>
      </c>
      <c r="W15" s="87"/>
      <c r="X15" s="87"/>
      <c r="Y15" s="88"/>
    </row>
    <row r="16" spans="2:35" ht="45" x14ac:dyDescent="0.25">
      <c r="B16" s="48">
        <v>200</v>
      </c>
      <c r="C16" s="48">
        <v>650</v>
      </c>
      <c r="D16" s="53">
        <f t="shared" si="3"/>
        <v>6.5</v>
      </c>
      <c r="E16" s="26">
        <f t="shared" si="4"/>
        <v>2.4645833333333336</v>
      </c>
      <c r="G16" s="53">
        <f t="shared" si="11"/>
        <v>100</v>
      </c>
      <c r="H16" s="44">
        <f t="shared" si="5"/>
        <v>0.91628225049889123</v>
      </c>
      <c r="I16" s="44">
        <f t="shared" si="6"/>
        <v>0.92427184466019396</v>
      </c>
      <c r="J16" s="44">
        <f t="shared" si="7"/>
        <v>0.11361899906186251</v>
      </c>
      <c r="K16" s="44">
        <f t="shared" si="8"/>
        <v>0.80266325143702866</v>
      </c>
      <c r="V16" s="60" t="s">
        <v>29</v>
      </c>
      <c r="W16" s="1" t="s">
        <v>203</v>
      </c>
      <c r="X16" s="1" t="s">
        <v>204</v>
      </c>
      <c r="Y16" s="61" t="s">
        <v>205</v>
      </c>
      <c r="Z16" s="14"/>
    </row>
    <row r="17" spans="2:25" ht="15.75" x14ac:dyDescent="0.25">
      <c r="B17" s="48">
        <v>25</v>
      </c>
      <c r="C17" s="48">
        <v>64</v>
      </c>
      <c r="D17" s="53">
        <f t="shared" si="3"/>
        <v>0.64</v>
      </c>
      <c r="E17" s="26">
        <f t="shared" si="4"/>
        <v>0.2426666666666667</v>
      </c>
      <c r="G17" s="53">
        <f>10+G16</f>
        <v>110</v>
      </c>
      <c r="H17" s="44">
        <f t="shared" si="5"/>
        <v>1.0099076016562285</v>
      </c>
      <c r="I17" s="44">
        <f t="shared" si="6"/>
        <v>1.0166990291262135</v>
      </c>
      <c r="J17" s="44">
        <f t="shared" si="7"/>
        <v>0.12522854260537233</v>
      </c>
      <c r="K17" s="44">
        <f t="shared" si="8"/>
        <v>0.8846790590508562</v>
      </c>
      <c r="V17" s="62">
        <v>10</v>
      </c>
      <c r="W17" s="27">
        <f>+V17*$V$13</f>
        <v>9.2427184466019413E-2</v>
      </c>
      <c r="X17" s="27">
        <f>+W17*$W$14</f>
        <v>1.1460970873786407E-2</v>
      </c>
      <c r="Y17" s="63">
        <f>W17-X17</f>
        <v>8.0966213592233008E-2</v>
      </c>
    </row>
    <row r="18" spans="2:25" ht="15.75" x14ac:dyDescent="0.25">
      <c r="B18" s="48">
        <v>30</v>
      </c>
      <c r="C18" s="48">
        <v>73</v>
      </c>
      <c r="D18" s="53">
        <f t="shared" si="3"/>
        <v>0.73</v>
      </c>
      <c r="E18" s="26">
        <f t="shared" si="4"/>
        <v>0.27679166666666671</v>
      </c>
      <c r="G18" s="53">
        <f t="shared" si="11"/>
        <v>120</v>
      </c>
      <c r="H18" s="44">
        <f t="shared" si="5"/>
        <v>1.1035329528135662</v>
      </c>
      <c r="I18" s="44">
        <f t="shared" si="6"/>
        <v>1.1091262135922331</v>
      </c>
      <c r="J18" s="44">
        <f t="shared" si="7"/>
        <v>0.13683808614888221</v>
      </c>
      <c r="K18" s="44">
        <f t="shared" si="8"/>
        <v>0.96669486666468396</v>
      </c>
      <c r="V18" s="62">
        <f>+V17+10</f>
        <v>20</v>
      </c>
      <c r="W18" s="27">
        <f t="shared" ref="W18:W43" si="14">+V18*$V$13</f>
        <v>0.18485436893203883</v>
      </c>
      <c r="X18" s="27">
        <f t="shared" ref="X18:X43" si="15">+W18*$W$14</f>
        <v>2.2921941747572814E-2</v>
      </c>
      <c r="Y18" s="63">
        <f t="shared" ref="Y18:Y43" si="16">W18-X18</f>
        <v>0.16193242718446602</v>
      </c>
    </row>
    <row r="19" spans="2:25" ht="15.75" x14ac:dyDescent="0.25">
      <c r="B19" s="48">
        <v>35</v>
      </c>
      <c r="C19" s="48">
        <v>90</v>
      </c>
      <c r="D19" s="53">
        <f t="shared" si="3"/>
        <v>0.9</v>
      </c>
      <c r="E19" s="26">
        <f t="shared" si="4"/>
        <v>0.34125000000000005</v>
      </c>
      <c r="G19" s="53">
        <f t="shared" si="11"/>
        <v>130</v>
      </c>
      <c r="H19" s="44">
        <f t="shared" si="5"/>
        <v>1.1971583039709035</v>
      </c>
      <c r="I19" s="44">
        <f t="shared" si="6"/>
        <v>1.2015533980582522</v>
      </c>
      <c r="J19" s="44">
        <f t="shared" si="7"/>
        <v>0.14844762969239203</v>
      </c>
      <c r="K19" s="44">
        <f t="shared" si="8"/>
        <v>1.0487106742785115</v>
      </c>
      <c r="V19" s="62">
        <v>21</v>
      </c>
      <c r="W19" s="27">
        <f t="shared" si="14"/>
        <v>0.19409708737864079</v>
      </c>
      <c r="X19" s="27">
        <f t="shared" si="15"/>
        <v>2.4068038834951459E-2</v>
      </c>
      <c r="Y19" s="63">
        <f t="shared" si="16"/>
        <v>0.17002904854368933</v>
      </c>
    </row>
    <row r="20" spans="2:25" ht="15.75" x14ac:dyDescent="0.25">
      <c r="B20" s="48">
        <v>55</v>
      </c>
      <c r="C20" s="48">
        <v>112</v>
      </c>
      <c r="D20" s="53">
        <f t="shared" si="3"/>
        <v>1.1200000000000001</v>
      </c>
      <c r="E20" s="26">
        <f t="shared" si="4"/>
        <v>0.42466666666666675</v>
      </c>
      <c r="G20" s="53">
        <f t="shared" si="11"/>
        <v>140</v>
      </c>
      <c r="H20" s="44">
        <f t="shared" si="5"/>
        <v>1.2907836551282412</v>
      </c>
      <c r="I20" s="44">
        <f t="shared" si="6"/>
        <v>1.2939805825242718</v>
      </c>
      <c r="J20" s="44">
        <f t="shared" si="7"/>
        <v>0.16005717323590191</v>
      </c>
      <c r="K20" s="44">
        <f t="shared" si="8"/>
        <v>1.1307264818923393</v>
      </c>
      <c r="V20" s="64">
        <v>25</v>
      </c>
      <c r="W20" s="27">
        <f t="shared" si="14"/>
        <v>0.23106796116504855</v>
      </c>
      <c r="X20" s="27">
        <f t="shared" si="15"/>
        <v>2.865242718446602E-2</v>
      </c>
      <c r="Y20" s="63">
        <f t="shared" si="16"/>
        <v>0.20241553398058254</v>
      </c>
    </row>
    <row r="21" spans="2:25" ht="15.75" x14ac:dyDescent="0.25">
      <c r="B21" s="48">
        <v>50</v>
      </c>
      <c r="C21" s="48">
        <v>130</v>
      </c>
      <c r="D21" s="53">
        <f t="shared" si="3"/>
        <v>1.3</v>
      </c>
      <c r="E21" s="26">
        <f t="shared" si="4"/>
        <v>0.49291666666666673</v>
      </c>
      <c r="G21" s="53">
        <f>10+G20</f>
        <v>150</v>
      </c>
      <c r="H21" s="44">
        <f t="shared" si="5"/>
        <v>1.3844090062855785</v>
      </c>
      <c r="I21" s="44">
        <f t="shared" si="6"/>
        <v>1.386407766990291</v>
      </c>
      <c r="J21" s="44">
        <f t="shared" si="7"/>
        <v>0.17166671677941173</v>
      </c>
      <c r="K21" s="44">
        <f t="shared" si="8"/>
        <v>1.2127422895061668</v>
      </c>
      <c r="V21" s="64">
        <f>+V18+10</f>
        <v>30</v>
      </c>
      <c r="W21" s="27">
        <f t="shared" si="14"/>
        <v>0.27728155339805827</v>
      </c>
      <c r="X21" s="27">
        <f t="shared" si="15"/>
        <v>3.4382912621359223E-2</v>
      </c>
      <c r="Y21" s="63">
        <f t="shared" si="16"/>
        <v>0.24289864077669904</v>
      </c>
    </row>
    <row r="22" spans="2:25" ht="15.75" x14ac:dyDescent="0.25">
      <c r="B22" s="48">
        <v>75</v>
      </c>
      <c r="C22" s="48">
        <v>165</v>
      </c>
      <c r="D22" s="53">
        <f t="shared" si="3"/>
        <v>1.65</v>
      </c>
      <c r="E22" s="26">
        <f t="shared" si="4"/>
        <v>0.62562499999999999</v>
      </c>
      <c r="G22" s="53">
        <f t="shared" si="11"/>
        <v>160</v>
      </c>
      <c r="H22" s="44">
        <f t="shared" si="5"/>
        <v>1.4780343574429162</v>
      </c>
      <c r="I22" s="44">
        <f t="shared" si="6"/>
        <v>1.4788349514563106</v>
      </c>
      <c r="J22" s="44">
        <f t="shared" si="7"/>
        <v>0.1832762603229216</v>
      </c>
      <c r="K22" s="44">
        <f t="shared" si="8"/>
        <v>1.2947580971199946</v>
      </c>
      <c r="V22" s="64">
        <v>31</v>
      </c>
      <c r="W22" s="27">
        <f t="shared" si="14"/>
        <v>0.28652427184466017</v>
      </c>
      <c r="X22" s="27">
        <f t="shared" si="15"/>
        <v>3.552900970873786E-2</v>
      </c>
      <c r="Y22" s="63">
        <f t="shared" si="16"/>
        <v>0.25099526213592233</v>
      </c>
    </row>
    <row r="23" spans="2:25" ht="15.75" x14ac:dyDescent="0.25">
      <c r="B23" s="48">
        <v>120</v>
      </c>
      <c r="C23" s="48">
        <v>270</v>
      </c>
      <c r="D23" s="53">
        <f t="shared" si="3"/>
        <v>2.7</v>
      </c>
      <c r="E23" s="26">
        <f t="shared" si="4"/>
        <v>1.0237500000000002</v>
      </c>
      <c r="G23" s="53">
        <f t="shared" si="11"/>
        <v>170</v>
      </c>
      <c r="H23" s="44">
        <f t="shared" si="5"/>
        <v>1.5716597086002539</v>
      </c>
      <c r="I23" s="44">
        <f t="shared" si="6"/>
        <v>1.5712621359223302</v>
      </c>
      <c r="J23" s="44">
        <f t="shared" si="7"/>
        <v>0.19488580386643148</v>
      </c>
      <c r="K23" s="44">
        <f t="shared" si="8"/>
        <v>1.3767739047338226</v>
      </c>
      <c r="V23" s="64">
        <v>34</v>
      </c>
      <c r="W23" s="27">
        <f t="shared" si="14"/>
        <v>0.314252427184466</v>
      </c>
      <c r="X23" s="27">
        <f t="shared" si="15"/>
        <v>3.8967300970873781E-2</v>
      </c>
      <c r="Y23" s="63">
        <f t="shared" si="16"/>
        <v>0.27528512621359225</v>
      </c>
    </row>
    <row r="24" spans="2:25" ht="15.75" x14ac:dyDescent="0.25">
      <c r="B24" s="48">
        <v>170</v>
      </c>
      <c r="C24" s="48">
        <v>395</v>
      </c>
      <c r="D24" s="53">
        <f t="shared" si="3"/>
        <v>3.95</v>
      </c>
      <c r="E24" s="26">
        <f t="shared" si="4"/>
        <v>1.4977083333333336</v>
      </c>
      <c r="G24" s="53">
        <f t="shared" si="11"/>
        <v>180</v>
      </c>
      <c r="H24" s="44">
        <f t="shared" si="5"/>
        <v>1.6652850597575912</v>
      </c>
      <c r="I24" s="44">
        <f t="shared" si="6"/>
        <v>1.6636893203883494</v>
      </c>
      <c r="J24" s="44">
        <f t="shared" si="7"/>
        <v>0.2064953474099413</v>
      </c>
      <c r="K24" s="44">
        <f t="shared" si="8"/>
        <v>1.4587897123476499</v>
      </c>
      <c r="V24" s="64">
        <f>+V21+10</f>
        <v>40</v>
      </c>
      <c r="W24" s="27">
        <f t="shared" si="14"/>
        <v>0.36970873786407765</v>
      </c>
      <c r="X24" s="27">
        <f t="shared" si="15"/>
        <v>4.5843883495145628E-2</v>
      </c>
      <c r="Y24" s="63">
        <f t="shared" si="16"/>
        <v>0.32386485436893203</v>
      </c>
    </row>
    <row r="25" spans="2:25" ht="15.75" x14ac:dyDescent="0.25">
      <c r="B25" s="48">
        <v>55</v>
      </c>
      <c r="C25" s="48">
        <v>112</v>
      </c>
      <c r="D25" s="53">
        <f t="shared" si="3"/>
        <v>1.1200000000000001</v>
      </c>
      <c r="E25" s="26">
        <f t="shared" si="4"/>
        <v>0.42466666666666675</v>
      </c>
      <c r="G25" s="53">
        <f>10+G24</f>
        <v>190</v>
      </c>
      <c r="H25" s="44">
        <f t="shared" si="5"/>
        <v>1.7589104109149289</v>
      </c>
      <c r="I25" s="44">
        <f t="shared" si="6"/>
        <v>1.756116504854369</v>
      </c>
      <c r="J25" s="44">
        <f t="shared" si="7"/>
        <v>0.21810489095345117</v>
      </c>
      <c r="K25" s="44">
        <f t="shared" si="8"/>
        <v>1.5408055199614779</v>
      </c>
      <c r="V25" s="65">
        <f>AH14</f>
        <v>49.687889727600918</v>
      </c>
      <c r="W25" s="27">
        <f t="shared" si="14"/>
        <v>0.45925117495802015</v>
      </c>
      <c r="X25" s="27">
        <f t="shared" si="15"/>
        <v>5.6947145694794497E-2</v>
      </c>
      <c r="Y25" s="63">
        <f t="shared" si="16"/>
        <v>0.40230402926322567</v>
      </c>
    </row>
    <row r="26" spans="2:25" ht="15.75" x14ac:dyDescent="0.25">
      <c r="B26" s="48">
        <v>25</v>
      </c>
      <c r="C26" s="48">
        <v>25</v>
      </c>
      <c r="D26" s="53">
        <f t="shared" si="3"/>
        <v>0.25</v>
      </c>
      <c r="E26" s="26">
        <f t="shared" si="4"/>
        <v>9.4791666666666677E-2</v>
      </c>
      <c r="G26" s="53">
        <f t="shared" si="11"/>
        <v>200</v>
      </c>
      <c r="H26" s="44">
        <f t="shared" si="5"/>
        <v>1.8525357620722662</v>
      </c>
      <c r="I26" s="44">
        <f t="shared" si="6"/>
        <v>1.8485436893203882</v>
      </c>
      <c r="J26" s="44">
        <f t="shared" si="7"/>
        <v>0.22971443449696102</v>
      </c>
      <c r="K26" s="44">
        <f t="shared" si="8"/>
        <v>1.6228213275753052</v>
      </c>
      <c r="V26" s="64">
        <f>+V24+10</f>
        <v>50</v>
      </c>
      <c r="W26" s="27">
        <f t="shared" si="14"/>
        <v>0.46213592233009709</v>
      </c>
      <c r="X26" s="27">
        <f t="shared" si="15"/>
        <v>5.730485436893204E-2</v>
      </c>
      <c r="Y26" s="63">
        <f t="shared" si="16"/>
        <v>0.40483106796116508</v>
      </c>
    </row>
    <row r="27" spans="2:25" ht="15.75" x14ac:dyDescent="0.25">
      <c r="B27" s="48">
        <v>30</v>
      </c>
      <c r="C27" s="48">
        <v>64</v>
      </c>
      <c r="D27" s="53">
        <f t="shared" si="3"/>
        <v>0.64</v>
      </c>
      <c r="E27" s="26">
        <f t="shared" si="4"/>
        <v>0.2426666666666667</v>
      </c>
      <c r="G27" s="5">
        <v>69</v>
      </c>
      <c r="H27" s="44">
        <f t="shared" si="5"/>
        <v>0.62604366191114491</v>
      </c>
      <c r="I27" s="44">
        <f t="shared" si="6"/>
        <v>0.63774757281553374</v>
      </c>
      <c r="J27" s="44">
        <f t="shared" si="7"/>
        <v>7.762941407698197E-2</v>
      </c>
      <c r="K27" s="44">
        <f t="shared" si="8"/>
        <v>0.54841424783416293</v>
      </c>
      <c r="V27" s="64">
        <f>+V26+10</f>
        <v>60</v>
      </c>
      <c r="W27" s="27">
        <f t="shared" si="14"/>
        <v>0.55456310679611653</v>
      </c>
      <c r="X27" s="27">
        <f t="shared" si="15"/>
        <v>6.8765825242718445E-2</v>
      </c>
      <c r="Y27" s="63">
        <f t="shared" si="16"/>
        <v>0.48579728155339807</v>
      </c>
    </row>
    <row r="28" spans="2:25" ht="15.75" x14ac:dyDescent="0.25">
      <c r="B28" s="48">
        <v>40</v>
      </c>
      <c r="C28" s="48">
        <v>90</v>
      </c>
      <c r="D28" s="53">
        <f t="shared" si="3"/>
        <v>0.9</v>
      </c>
      <c r="E28" s="26">
        <f t="shared" si="4"/>
        <v>0.34125000000000005</v>
      </c>
      <c r="G28" s="7">
        <v>77</v>
      </c>
      <c r="H28" s="69">
        <f t="shared" si="5"/>
        <v>0.70094394283701489</v>
      </c>
      <c r="I28" s="69">
        <f t="shared" si="6"/>
        <v>0.71168932038834931</v>
      </c>
      <c r="J28" s="69">
        <f t="shared" si="7"/>
        <v>8.6917048911789849E-2</v>
      </c>
      <c r="K28" s="69">
        <f t="shared" si="8"/>
        <v>0.61402689392522503</v>
      </c>
      <c r="V28" s="64">
        <f>+AC5</f>
        <v>69</v>
      </c>
      <c r="W28" s="27">
        <f t="shared" si="14"/>
        <v>0.63774757281553396</v>
      </c>
      <c r="X28" s="27">
        <f t="shared" si="15"/>
        <v>7.9080699029126206E-2</v>
      </c>
      <c r="Y28" s="63">
        <f t="shared" si="16"/>
        <v>0.55866687378640778</v>
      </c>
    </row>
    <row r="29" spans="2:25" ht="15.75" x14ac:dyDescent="0.25">
      <c r="B29" s="48">
        <v>60</v>
      </c>
      <c r="C29" s="48">
        <v>112</v>
      </c>
      <c r="D29" s="53">
        <f t="shared" si="3"/>
        <v>1.1200000000000001</v>
      </c>
      <c r="E29" s="26">
        <f t="shared" si="4"/>
        <v>0.42466666666666675</v>
      </c>
      <c r="G29" s="53">
        <v>49.69</v>
      </c>
      <c r="H29" s="70">
        <f t="shared" si="5"/>
        <v>0.44525310882632618</v>
      </c>
      <c r="I29" s="70">
        <f t="shared" si="6"/>
        <v>0.45927067961165019</v>
      </c>
      <c r="J29" s="70">
        <f t="shared" si="7"/>
        <v>5.5211385494464443E-2</v>
      </c>
      <c r="K29" s="70">
        <f t="shared" si="8"/>
        <v>0.39004172333186171</v>
      </c>
      <c r="V29" s="64">
        <f>+V27+10</f>
        <v>70</v>
      </c>
      <c r="W29" s="27">
        <f t="shared" si="14"/>
        <v>0.64699029126213592</v>
      </c>
      <c r="X29" s="27">
        <f t="shared" si="15"/>
        <v>8.022679611650485E-2</v>
      </c>
      <c r="Y29" s="63">
        <f t="shared" si="16"/>
        <v>0.56676349514563107</v>
      </c>
    </row>
    <row r="30" spans="2:25" ht="15.75" x14ac:dyDescent="0.25">
      <c r="B30" s="48">
        <v>65</v>
      </c>
      <c r="C30" s="48">
        <v>130</v>
      </c>
      <c r="D30" s="53">
        <f t="shared" si="3"/>
        <v>1.3</v>
      </c>
      <c r="E30" s="26">
        <f t="shared" si="4"/>
        <v>0.49291666666666673</v>
      </c>
      <c r="G30" s="53">
        <v>21</v>
      </c>
      <c r="H30" s="70">
        <f t="shared" si="5"/>
        <v>0.17664197635592488</v>
      </c>
      <c r="I30" s="70">
        <f t="shared" si="6"/>
        <v>0.19409708737864048</v>
      </c>
      <c r="J30" s="70">
        <f t="shared" si="7"/>
        <v>2.1903605068134685E-2</v>
      </c>
      <c r="K30" s="70">
        <f t="shared" si="8"/>
        <v>0.15473837128779019</v>
      </c>
      <c r="V30" s="64">
        <f>+AC6</f>
        <v>77</v>
      </c>
      <c r="W30" s="27">
        <f t="shared" si="14"/>
        <v>0.71168932038834953</v>
      </c>
      <c r="X30" s="27">
        <f t="shared" si="15"/>
        <v>8.8249475728155335E-2</v>
      </c>
      <c r="Y30" s="63">
        <f t="shared" si="16"/>
        <v>0.6234398446601942</v>
      </c>
    </row>
    <row r="31" spans="2:25" ht="15.75" x14ac:dyDescent="0.25">
      <c r="B31" s="48">
        <v>85</v>
      </c>
      <c r="C31" s="48">
        <v>165</v>
      </c>
      <c r="D31" s="53">
        <f t="shared" si="3"/>
        <v>1.65</v>
      </c>
      <c r="E31" s="26">
        <f t="shared" si="4"/>
        <v>0.62562499999999999</v>
      </c>
      <c r="G31" s="15">
        <v>31</v>
      </c>
      <c r="H31" s="70">
        <f t="shared" si="5"/>
        <v>0.27026732751326238</v>
      </c>
      <c r="I31" s="70">
        <f t="shared" si="6"/>
        <v>0.28652427184465989</v>
      </c>
      <c r="J31" s="70">
        <f t="shared" si="7"/>
        <v>3.3513148611644533E-2</v>
      </c>
      <c r="K31" s="70">
        <f t="shared" si="8"/>
        <v>0.23675417890161785</v>
      </c>
      <c r="V31" s="62">
        <f>+V29+10</f>
        <v>80</v>
      </c>
      <c r="W31" s="27">
        <f t="shared" si="14"/>
        <v>0.7394174757281553</v>
      </c>
      <c r="X31" s="27">
        <f t="shared" si="15"/>
        <v>9.1687766990291256E-2</v>
      </c>
      <c r="Y31" s="63">
        <f t="shared" si="16"/>
        <v>0.64772970873786406</v>
      </c>
    </row>
    <row r="32" spans="2:25" ht="15.75" x14ac:dyDescent="0.25">
      <c r="B32" s="48">
        <v>125</v>
      </c>
      <c r="C32" s="48">
        <v>270</v>
      </c>
      <c r="D32" s="53">
        <f t="shared" si="3"/>
        <v>2.7</v>
      </c>
      <c r="E32" s="26">
        <f t="shared" si="4"/>
        <v>1.0237500000000002</v>
      </c>
      <c r="V32" s="62">
        <f t="shared" ref="V32:V43" si="17">+V31+10</f>
        <v>90</v>
      </c>
      <c r="W32" s="27">
        <f t="shared" si="14"/>
        <v>0.8318446601941748</v>
      </c>
      <c r="X32" s="27">
        <f t="shared" si="15"/>
        <v>0.10314873786407767</v>
      </c>
      <c r="Y32" s="63">
        <f t="shared" si="16"/>
        <v>0.72869592233009717</v>
      </c>
    </row>
    <row r="33" spans="2:34" ht="15.75" x14ac:dyDescent="0.25">
      <c r="B33" s="48">
        <v>175</v>
      </c>
      <c r="C33" s="48">
        <v>395</v>
      </c>
      <c r="D33" s="53">
        <f t="shared" si="3"/>
        <v>3.95</v>
      </c>
      <c r="E33" s="26">
        <f t="shared" si="4"/>
        <v>1.4977083333333336</v>
      </c>
      <c r="V33" s="62">
        <f t="shared" si="17"/>
        <v>100</v>
      </c>
      <c r="W33" s="27">
        <f t="shared" si="14"/>
        <v>0.92427184466019419</v>
      </c>
      <c r="X33" s="27">
        <f t="shared" si="15"/>
        <v>0.11460970873786408</v>
      </c>
      <c r="Y33" s="63">
        <f t="shared" si="16"/>
        <v>0.80966213592233016</v>
      </c>
    </row>
    <row r="34" spans="2:34" ht="15.75" x14ac:dyDescent="0.25">
      <c r="B34" s="48">
        <v>30</v>
      </c>
      <c r="C34" s="48">
        <v>73</v>
      </c>
      <c r="D34" s="53">
        <f t="shared" si="3"/>
        <v>0.73</v>
      </c>
      <c r="E34" s="26">
        <f t="shared" si="4"/>
        <v>0.27679166666666671</v>
      </c>
      <c r="V34" s="62">
        <f t="shared" si="17"/>
        <v>110</v>
      </c>
      <c r="W34" s="27">
        <f t="shared" si="14"/>
        <v>1.0166990291262137</v>
      </c>
      <c r="X34" s="27">
        <f t="shared" si="15"/>
        <v>0.1260706796116505</v>
      </c>
      <c r="Y34" s="63">
        <f t="shared" si="16"/>
        <v>0.89062834951456316</v>
      </c>
    </row>
    <row r="35" spans="2:34" ht="15.75" x14ac:dyDescent="0.25">
      <c r="B35" s="48">
        <v>45</v>
      </c>
      <c r="C35" s="48">
        <v>95</v>
      </c>
      <c r="D35" s="53">
        <f t="shared" si="3"/>
        <v>0.95</v>
      </c>
      <c r="E35" s="26">
        <f t="shared" si="4"/>
        <v>0.36020833333333335</v>
      </c>
      <c r="V35" s="62">
        <f t="shared" si="17"/>
        <v>120</v>
      </c>
      <c r="W35" s="27">
        <f t="shared" si="14"/>
        <v>1.1091262135922331</v>
      </c>
      <c r="X35" s="27">
        <f t="shared" si="15"/>
        <v>0.13753165048543689</v>
      </c>
      <c r="Y35" s="63">
        <f t="shared" si="16"/>
        <v>0.97159456310679615</v>
      </c>
    </row>
    <row r="36" spans="2:34" ht="15.75" x14ac:dyDescent="0.25">
      <c r="B36" s="48">
        <v>30</v>
      </c>
      <c r="C36" s="48">
        <v>73</v>
      </c>
      <c r="D36" s="53">
        <f t="shared" si="3"/>
        <v>0.73</v>
      </c>
      <c r="E36" s="26">
        <f t="shared" si="4"/>
        <v>0.27679166666666671</v>
      </c>
      <c r="V36" s="62">
        <f t="shared" si="17"/>
        <v>130</v>
      </c>
      <c r="W36" s="27">
        <f t="shared" si="14"/>
        <v>1.2015533980582525</v>
      </c>
      <c r="X36" s="27">
        <f t="shared" si="15"/>
        <v>0.14899262135922331</v>
      </c>
      <c r="Y36" s="63">
        <f t="shared" si="16"/>
        <v>1.0525607766990293</v>
      </c>
    </row>
    <row r="37" spans="2:34" ht="15.75" x14ac:dyDescent="0.25">
      <c r="B37" s="48">
        <v>55</v>
      </c>
      <c r="C37" s="48">
        <v>112</v>
      </c>
      <c r="D37" s="53">
        <f t="shared" si="3"/>
        <v>1.1200000000000001</v>
      </c>
      <c r="E37" s="26">
        <f t="shared" si="4"/>
        <v>0.42466666666666675</v>
      </c>
      <c r="V37" s="62">
        <f t="shared" si="17"/>
        <v>140</v>
      </c>
      <c r="W37" s="27">
        <f t="shared" si="14"/>
        <v>1.2939805825242718</v>
      </c>
      <c r="X37" s="27">
        <f t="shared" si="15"/>
        <v>0.1604535922330097</v>
      </c>
      <c r="Y37" s="63">
        <f t="shared" si="16"/>
        <v>1.1335269902912621</v>
      </c>
    </row>
    <row r="38" spans="2:34" ht="15.75" x14ac:dyDescent="0.25">
      <c r="B38" s="48">
        <v>75</v>
      </c>
      <c r="C38" s="48">
        <v>165</v>
      </c>
      <c r="D38" s="53">
        <f t="shared" si="3"/>
        <v>1.65</v>
      </c>
      <c r="E38" s="26">
        <f t="shared" si="4"/>
        <v>0.62562499999999999</v>
      </c>
      <c r="V38" s="62">
        <f t="shared" si="17"/>
        <v>150</v>
      </c>
      <c r="W38" s="27">
        <f t="shared" si="14"/>
        <v>1.3864077669902912</v>
      </c>
      <c r="X38" s="27">
        <f t="shared" si="15"/>
        <v>0.17191456310679612</v>
      </c>
      <c r="Y38" s="63">
        <f t="shared" si="16"/>
        <v>1.214493203883495</v>
      </c>
    </row>
    <row r="39" spans="2:34" ht="15.75" x14ac:dyDescent="0.25">
      <c r="B39" s="48">
        <v>30</v>
      </c>
      <c r="C39" s="48">
        <v>90</v>
      </c>
      <c r="D39" s="53">
        <f t="shared" si="3"/>
        <v>0.9</v>
      </c>
      <c r="E39" s="26">
        <f t="shared" si="4"/>
        <v>0.34125000000000005</v>
      </c>
      <c r="V39" s="62">
        <f t="shared" si="17"/>
        <v>160</v>
      </c>
      <c r="W39" s="27">
        <f t="shared" si="14"/>
        <v>1.4788349514563106</v>
      </c>
      <c r="X39" s="27">
        <f t="shared" si="15"/>
        <v>0.18337553398058251</v>
      </c>
      <c r="Y39" s="63">
        <f t="shared" si="16"/>
        <v>1.2954594174757281</v>
      </c>
    </row>
    <row r="40" spans="2:34" ht="15.75" x14ac:dyDescent="0.25">
      <c r="B40" s="48">
        <v>55</v>
      </c>
      <c r="C40" s="48">
        <v>160</v>
      </c>
      <c r="D40" s="53">
        <f t="shared" si="3"/>
        <v>1.6</v>
      </c>
      <c r="E40" s="26">
        <f t="shared" si="4"/>
        <v>0.6066666666666668</v>
      </c>
      <c r="V40" s="62">
        <f t="shared" si="17"/>
        <v>170</v>
      </c>
      <c r="W40" s="27">
        <f t="shared" si="14"/>
        <v>1.57126213592233</v>
      </c>
      <c r="X40" s="27">
        <f t="shared" si="15"/>
        <v>0.19483650485436893</v>
      </c>
      <c r="Y40" s="63">
        <f t="shared" si="16"/>
        <v>1.376425631067961</v>
      </c>
    </row>
    <row r="41" spans="2:34" ht="15.75" x14ac:dyDescent="0.25">
      <c r="B41" s="48">
        <v>80</v>
      </c>
      <c r="C41" s="48">
        <v>215</v>
      </c>
      <c r="D41" s="53">
        <f t="shared" si="3"/>
        <v>2.15</v>
      </c>
      <c r="E41" s="26">
        <f t="shared" si="4"/>
        <v>0.81520833333333342</v>
      </c>
      <c r="V41" s="62">
        <f t="shared" si="17"/>
        <v>180</v>
      </c>
      <c r="W41" s="27">
        <f t="shared" si="14"/>
        <v>1.6636893203883496</v>
      </c>
      <c r="X41" s="27">
        <f t="shared" si="15"/>
        <v>0.20629747572815535</v>
      </c>
      <c r="Y41" s="63">
        <f t="shared" si="16"/>
        <v>1.4573918446601943</v>
      </c>
    </row>
    <row r="42" spans="2:34" ht="15.75" x14ac:dyDescent="0.25">
      <c r="B42" s="48">
        <v>50</v>
      </c>
      <c r="C42" s="48">
        <v>108</v>
      </c>
      <c r="D42" s="53">
        <f t="shared" si="3"/>
        <v>1.08</v>
      </c>
      <c r="E42" s="26">
        <f t="shared" si="4"/>
        <v>0.40950000000000009</v>
      </c>
      <c r="V42" s="62">
        <f t="shared" si="17"/>
        <v>190</v>
      </c>
      <c r="W42" s="27">
        <f t="shared" si="14"/>
        <v>1.756116504854369</v>
      </c>
      <c r="X42" s="27">
        <f t="shared" si="15"/>
        <v>0.21775844660194174</v>
      </c>
      <c r="Y42" s="63">
        <f t="shared" si="16"/>
        <v>1.5383580582524272</v>
      </c>
      <c r="Z42" s="80" t="s">
        <v>37</v>
      </c>
      <c r="AA42" s="80"/>
      <c r="AB42" s="80"/>
      <c r="AC42" s="80"/>
      <c r="AD42" s="80"/>
      <c r="AE42" s="80"/>
      <c r="AF42" s="80"/>
      <c r="AG42" s="80"/>
      <c r="AH42" s="80"/>
    </row>
    <row r="43" spans="2:34" ht="16.5" thickBot="1" x14ac:dyDescent="0.3">
      <c r="B43" s="48">
        <v>30</v>
      </c>
      <c r="C43" s="48">
        <v>90</v>
      </c>
      <c r="D43" s="53">
        <f t="shared" si="3"/>
        <v>0.9</v>
      </c>
      <c r="E43" s="26">
        <f t="shared" si="4"/>
        <v>0.34125000000000005</v>
      </c>
      <c r="V43" s="66">
        <f t="shared" si="17"/>
        <v>200</v>
      </c>
      <c r="W43" s="67">
        <f t="shared" si="14"/>
        <v>1.8485436893203884</v>
      </c>
      <c r="X43" s="67">
        <f t="shared" si="15"/>
        <v>0.22921941747572816</v>
      </c>
      <c r="Y43" s="68">
        <f t="shared" si="16"/>
        <v>1.6193242718446603</v>
      </c>
    </row>
    <row r="44" spans="2:34" ht="30" x14ac:dyDescent="0.25">
      <c r="B44" s="48">
        <v>55</v>
      </c>
      <c r="C44" s="48">
        <v>160</v>
      </c>
      <c r="D44" s="53">
        <f t="shared" si="3"/>
        <v>1.6</v>
      </c>
      <c r="E44" s="26">
        <f t="shared" si="4"/>
        <v>0.6066666666666668</v>
      </c>
      <c r="AC44" s="2" t="s">
        <v>38</v>
      </c>
      <c r="AD44" s="1" t="s">
        <v>39</v>
      </c>
      <c r="AE44" s="2" t="s">
        <v>201</v>
      </c>
    </row>
    <row r="45" spans="2:34" ht="16.5" thickBot="1" x14ac:dyDescent="0.3">
      <c r="B45" s="48">
        <v>80</v>
      </c>
      <c r="C45" s="48">
        <v>215</v>
      </c>
      <c r="D45" s="53">
        <f t="shared" si="3"/>
        <v>2.15</v>
      </c>
      <c r="E45" s="26">
        <f t="shared" si="4"/>
        <v>0.81520833333333342</v>
      </c>
      <c r="AC45" s="49" t="s">
        <v>35</v>
      </c>
      <c r="AD45" s="26">
        <f>'Dryer Spec'!O43</f>
        <v>21</v>
      </c>
      <c r="AE45" s="28">
        <f>3.51*365</f>
        <v>1281.1499999999999</v>
      </c>
    </row>
    <row r="46" spans="2:34" ht="45" x14ac:dyDescent="0.25">
      <c r="B46" s="48">
        <v>30</v>
      </c>
      <c r="C46" s="48">
        <v>90</v>
      </c>
      <c r="D46" s="53">
        <f t="shared" si="3"/>
        <v>0.9</v>
      </c>
      <c r="E46" s="26">
        <f t="shared" si="4"/>
        <v>0.34125000000000005</v>
      </c>
      <c r="V46" s="52" t="s">
        <v>28</v>
      </c>
      <c r="W46" s="71" t="s">
        <v>30</v>
      </c>
      <c r="X46" s="72" t="s">
        <v>31</v>
      </c>
      <c r="AC46" s="49" t="s">
        <v>36</v>
      </c>
      <c r="AD46" s="26">
        <f>'Dryer Spec'!P43</f>
        <v>31</v>
      </c>
      <c r="AE46" s="28">
        <f>5.52*365</f>
        <v>2014.8</v>
      </c>
    </row>
    <row r="47" spans="2:34" ht="15.75" x14ac:dyDescent="0.25">
      <c r="B47" s="48">
        <v>50</v>
      </c>
      <c r="C47" s="48">
        <v>108</v>
      </c>
      <c r="D47" s="53">
        <f t="shared" si="3"/>
        <v>1.08</v>
      </c>
      <c r="E47" s="26">
        <f t="shared" si="4"/>
        <v>0.40950000000000009</v>
      </c>
      <c r="V47" s="95" t="s">
        <v>206</v>
      </c>
      <c r="W47" s="26">
        <f>+AE5*365*H27</f>
        <v>2774.7149443990393</v>
      </c>
      <c r="X47" s="93">
        <f>+W47*$W$14</f>
        <v>344.06465310548089</v>
      </c>
    </row>
    <row r="48" spans="2:34" ht="15.75" x14ac:dyDescent="0.25">
      <c r="B48" s="48">
        <v>25</v>
      </c>
      <c r="C48" s="48">
        <v>64</v>
      </c>
      <c r="D48" s="53">
        <f t="shared" si="3"/>
        <v>0.64</v>
      </c>
      <c r="E48" s="26">
        <f t="shared" si="4"/>
        <v>0.2426666666666667</v>
      </c>
      <c r="V48" s="95" t="s">
        <v>32</v>
      </c>
      <c r="W48" s="26">
        <f>AE6*365*H28</f>
        <v>3448.3394405220974</v>
      </c>
      <c r="X48" s="93">
        <f>W48*W14</f>
        <v>427.59409062474009</v>
      </c>
    </row>
    <row r="49" spans="2:24" ht="15.75" x14ac:dyDescent="0.25">
      <c r="B49" s="48">
        <v>30</v>
      </c>
      <c r="C49" s="48">
        <v>73</v>
      </c>
      <c r="D49" s="53">
        <f t="shared" si="3"/>
        <v>0.73</v>
      </c>
      <c r="E49" s="26">
        <f t="shared" si="4"/>
        <v>0.27679166666666671</v>
      </c>
      <c r="V49" s="95" t="s">
        <v>33</v>
      </c>
      <c r="W49" s="26">
        <f>AI14*365*H29</f>
        <v>4122.6055163112023</v>
      </c>
      <c r="X49" s="93">
        <f>W49*W14</f>
        <v>511.20308402258911</v>
      </c>
    </row>
    <row r="50" spans="2:24" ht="15.75" x14ac:dyDescent="0.25">
      <c r="B50" s="48">
        <v>30</v>
      </c>
      <c r="C50" s="48">
        <v>73</v>
      </c>
      <c r="D50" s="53">
        <f t="shared" si="3"/>
        <v>0.73</v>
      </c>
      <c r="E50" s="26">
        <f t="shared" si="4"/>
        <v>0.27679166666666671</v>
      </c>
      <c r="V50" s="95" t="s">
        <v>35</v>
      </c>
      <c r="W50" s="26">
        <f>H30*AE45</f>
        <v>226.30486800839313</v>
      </c>
      <c r="X50" s="93">
        <f>W14*W50</f>
        <v>28.061803633040746</v>
      </c>
    </row>
    <row r="51" spans="2:24" ht="15.75" x14ac:dyDescent="0.25">
      <c r="B51" s="48">
        <v>35</v>
      </c>
      <c r="C51" s="48">
        <v>90</v>
      </c>
      <c r="D51" s="53">
        <f t="shared" si="3"/>
        <v>0.9</v>
      </c>
      <c r="E51" s="26">
        <f t="shared" si="4"/>
        <v>0.34125000000000005</v>
      </c>
      <c r="V51" s="96" t="s">
        <v>36</v>
      </c>
      <c r="W51" s="26">
        <f>H31*AE46</f>
        <v>544.53461147372104</v>
      </c>
      <c r="X51" s="93">
        <f>W51*W14</f>
        <v>67.522291822741408</v>
      </c>
    </row>
    <row r="52" spans="2:24" ht="16.5" thickBot="1" x14ac:dyDescent="0.3">
      <c r="B52" s="48">
        <v>45</v>
      </c>
      <c r="C52" s="48">
        <v>87</v>
      </c>
      <c r="D52" s="53">
        <f t="shared" si="3"/>
        <v>0.87</v>
      </c>
      <c r="E52" s="26">
        <f t="shared" si="4"/>
        <v>0.32987500000000003</v>
      </c>
      <c r="V52" s="73"/>
      <c r="W52" s="74"/>
      <c r="X52" s="94"/>
    </row>
    <row r="53" spans="2:24" ht="15.75" x14ac:dyDescent="0.25">
      <c r="B53" s="48">
        <v>55</v>
      </c>
      <c r="C53" s="48">
        <v>102</v>
      </c>
      <c r="D53" s="53">
        <f t="shared" si="3"/>
        <v>1.02</v>
      </c>
      <c r="E53" s="26">
        <f t="shared" si="4"/>
        <v>0.38675000000000004</v>
      </c>
    </row>
    <row r="54" spans="2:24" ht="15.75" x14ac:dyDescent="0.25">
      <c r="B54" s="48">
        <v>120</v>
      </c>
      <c r="C54" s="48">
        <v>270</v>
      </c>
      <c r="D54" s="53">
        <f t="shared" si="3"/>
        <v>2.7</v>
      </c>
      <c r="E54" s="26">
        <f t="shared" si="4"/>
        <v>1.0237500000000002</v>
      </c>
    </row>
    <row r="55" spans="2:24" ht="15.75" x14ac:dyDescent="0.25">
      <c r="B55" s="48">
        <v>170</v>
      </c>
      <c r="C55" s="48">
        <v>395</v>
      </c>
      <c r="D55" s="53">
        <f t="shared" si="3"/>
        <v>3.95</v>
      </c>
      <c r="E55" s="26">
        <f t="shared" si="4"/>
        <v>1.4977083333333336</v>
      </c>
    </row>
    <row r="56" spans="2:24" ht="15.75" x14ac:dyDescent="0.25">
      <c r="B56" s="48">
        <v>50</v>
      </c>
      <c r="C56" s="48">
        <v>130</v>
      </c>
      <c r="D56" s="53">
        <f t="shared" si="3"/>
        <v>1.3</v>
      </c>
      <c r="E56" s="26">
        <f t="shared" si="4"/>
        <v>0.49291666666666673</v>
      </c>
    </row>
    <row r="57" spans="2:24" ht="15.75" x14ac:dyDescent="0.25">
      <c r="B57" s="48">
        <v>75</v>
      </c>
      <c r="C57" s="48">
        <v>165</v>
      </c>
      <c r="D57" s="53">
        <f t="shared" si="3"/>
        <v>1.65</v>
      </c>
      <c r="E57" s="26">
        <f t="shared" si="4"/>
        <v>0.62562499999999999</v>
      </c>
    </row>
    <row r="58" spans="2:24" ht="15.75" x14ac:dyDescent="0.25">
      <c r="B58" s="48">
        <v>30</v>
      </c>
      <c r="C58" s="48">
        <v>73</v>
      </c>
      <c r="D58" s="53">
        <f t="shared" si="3"/>
        <v>0.73</v>
      </c>
      <c r="E58" s="26">
        <f t="shared" si="4"/>
        <v>0.27679166666666671</v>
      </c>
    </row>
    <row r="59" spans="2:24" ht="15.75" x14ac:dyDescent="0.25">
      <c r="B59" s="48">
        <v>45</v>
      </c>
      <c r="C59" s="48">
        <v>95</v>
      </c>
      <c r="D59" s="53">
        <f t="shared" si="3"/>
        <v>0.95</v>
      </c>
      <c r="E59" s="26">
        <f t="shared" si="4"/>
        <v>0.36020833333333335</v>
      </c>
    </row>
    <row r="60" spans="2:24" ht="15.75" x14ac:dyDescent="0.25">
      <c r="B60" s="48">
        <v>50</v>
      </c>
      <c r="C60" s="48">
        <v>130</v>
      </c>
      <c r="D60" s="53">
        <f t="shared" si="3"/>
        <v>1.3</v>
      </c>
      <c r="E60" s="26">
        <f t="shared" si="4"/>
        <v>0.49291666666666673</v>
      </c>
    </row>
    <row r="61" spans="2:24" ht="15.75" x14ac:dyDescent="0.25">
      <c r="B61" s="48">
        <v>75</v>
      </c>
      <c r="C61" s="48">
        <v>165</v>
      </c>
      <c r="D61" s="53">
        <f t="shared" si="3"/>
        <v>1.65</v>
      </c>
      <c r="E61" s="26">
        <f t="shared" si="4"/>
        <v>0.62562499999999999</v>
      </c>
    </row>
    <row r="62" spans="2:24" ht="15.75" x14ac:dyDescent="0.25">
      <c r="B62" s="48">
        <v>120</v>
      </c>
      <c r="C62" s="48">
        <v>270</v>
      </c>
      <c r="D62" s="53">
        <f t="shared" si="3"/>
        <v>2.7</v>
      </c>
      <c r="E62" s="26">
        <f t="shared" si="4"/>
        <v>1.0237500000000002</v>
      </c>
    </row>
    <row r="63" spans="2:24" ht="15.75" x14ac:dyDescent="0.25">
      <c r="B63" s="48">
        <v>170</v>
      </c>
      <c r="C63" s="48">
        <v>395</v>
      </c>
      <c r="D63" s="53">
        <f t="shared" si="3"/>
        <v>3.95</v>
      </c>
      <c r="E63" s="26">
        <f t="shared" si="4"/>
        <v>1.4977083333333336</v>
      </c>
    </row>
    <row r="64" spans="2:24" ht="15.75" x14ac:dyDescent="0.25">
      <c r="B64" s="48">
        <v>30</v>
      </c>
      <c r="C64" s="48">
        <v>55</v>
      </c>
      <c r="D64" s="53">
        <f t="shared" si="3"/>
        <v>0.55000000000000004</v>
      </c>
      <c r="E64" s="26">
        <f t="shared" si="4"/>
        <v>0.20854166666666671</v>
      </c>
    </row>
    <row r="65" spans="2:27" ht="15.75" x14ac:dyDescent="0.25">
      <c r="B65" s="48">
        <v>50</v>
      </c>
      <c r="C65" s="48">
        <v>150</v>
      </c>
      <c r="D65" s="53">
        <f t="shared" si="3"/>
        <v>1.5</v>
      </c>
      <c r="E65" s="26">
        <f t="shared" si="4"/>
        <v>0.56875000000000009</v>
      </c>
      <c r="AA65" s="55"/>
    </row>
    <row r="66" spans="2:27" ht="15.75" x14ac:dyDescent="0.25">
      <c r="B66" s="48">
        <v>75</v>
      </c>
      <c r="C66" s="48">
        <v>204</v>
      </c>
      <c r="D66" s="53">
        <f t="shared" si="3"/>
        <v>2.04</v>
      </c>
      <c r="E66" s="26">
        <f t="shared" si="4"/>
        <v>0.77350000000000008</v>
      </c>
    </row>
    <row r="67" spans="2:27" ht="15.75" x14ac:dyDescent="0.25">
      <c r="B67" s="48">
        <v>50</v>
      </c>
      <c r="C67" s="48">
        <v>90</v>
      </c>
      <c r="D67" s="53">
        <f t="shared" si="3"/>
        <v>0.9</v>
      </c>
      <c r="E67" s="26">
        <f t="shared" si="4"/>
        <v>0.34125000000000005</v>
      </c>
    </row>
    <row r="68" spans="2:27" ht="15.75" x14ac:dyDescent="0.25">
      <c r="B68" s="48">
        <v>75</v>
      </c>
      <c r="C68" s="48">
        <v>110</v>
      </c>
      <c r="D68" s="53">
        <f t="shared" si="3"/>
        <v>1.1000000000000001</v>
      </c>
      <c r="E68" s="26">
        <f t="shared" si="4"/>
        <v>0.41708333333333342</v>
      </c>
    </row>
    <row r="69" spans="2:27" ht="15.75" x14ac:dyDescent="0.25">
      <c r="B69" s="48">
        <v>30</v>
      </c>
      <c r="C69" s="48">
        <v>68</v>
      </c>
      <c r="D69" s="53">
        <f t="shared" si="3"/>
        <v>0.68</v>
      </c>
      <c r="E69" s="26">
        <f t="shared" si="4"/>
        <v>0.25783333333333336</v>
      </c>
    </row>
    <row r="70" spans="2:27" ht="15.75" x14ac:dyDescent="0.25">
      <c r="B70" s="48">
        <v>30</v>
      </c>
      <c r="C70" s="48">
        <v>55</v>
      </c>
      <c r="D70" s="53">
        <f t="shared" si="3"/>
        <v>0.55000000000000004</v>
      </c>
      <c r="E70" s="26">
        <f t="shared" si="4"/>
        <v>0.20854166666666671</v>
      </c>
    </row>
    <row r="71" spans="2:27" ht="15.75" x14ac:dyDescent="0.25">
      <c r="B71" s="48">
        <v>45</v>
      </c>
      <c r="C71" s="48">
        <v>112</v>
      </c>
      <c r="D71" s="53">
        <f t="shared" si="3"/>
        <v>1.1200000000000001</v>
      </c>
      <c r="E71" s="26">
        <f t="shared" si="4"/>
        <v>0.42466666666666675</v>
      </c>
    </row>
    <row r="72" spans="2:27" ht="15.75" x14ac:dyDescent="0.25">
      <c r="B72" s="48">
        <v>55</v>
      </c>
      <c r="C72" s="48">
        <v>112</v>
      </c>
      <c r="D72" s="53">
        <f t="shared" ref="D72:D91" si="18">+(C72*1000)/(100000)</f>
        <v>1.1200000000000001</v>
      </c>
      <c r="E72" s="26">
        <f t="shared" ref="E72:E91" si="19">+D72*$D$2</f>
        <v>0.42466666666666675</v>
      </c>
    </row>
    <row r="73" spans="2:27" ht="15.75" x14ac:dyDescent="0.25">
      <c r="B73" s="48">
        <v>25</v>
      </c>
      <c r="C73" s="48">
        <v>64</v>
      </c>
      <c r="D73" s="53">
        <f t="shared" si="18"/>
        <v>0.64</v>
      </c>
      <c r="E73" s="26">
        <f t="shared" si="19"/>
        <v>0.2426666666666667</v>
      </c>
    </row>
    <row r="74" spans="2:27" ht="15.75" x14ac:dyDescent="0.25">
      <c r="B74" s="48">
        <v>30</v>
      </c>
      <c r="C74" s="48">
        <v>73</v>
      </c>
      <c r="D74" s="53">
        <f t="shared" si="18"/>
        <v>0.73</v>
      </c>
      <c r="E74" s="26">
        <f t="shared" si="19"/>
        <v>0.27679166666666671</v>
      </c>
    </row>
    <row r="75" spans="2:27" ht="15.75" x14ac:dyDescent="0.25">
      <c r="B75" s="48">
        <v>35</v>
      </c>
      <c r="C75" s="48">
        <v>90</v>
      </c>
      <c r="D75" s="53">
        <f t="shared" si="18"/>
        <v>0.9</v>
      </c>
      <c r="E75" s="26">
        <f t="shared" si="19"/>
        <v>0.34125000000000005</v>
      </c>
    </row>
    <row r="76" spans="2:27" ht="15.75" x14ac:dyDescent="0.25">
      <c r="B76" s="48">
        <v>55</v>
      </c>
      <c r="C76" s="48">
        <v>112</v>
      </c>
      <c r="D76" s="53">
        <f t="shared" si="18"/>
        <v>1.1200000000000001</v>
      </c>
      <c r="E76" s="26">
        <f t="shared" si="19"/>
        <v>0.42466666666666675</v>
      </c>
    </row>
    <row r="77" spans="2:27" ht="15.75" x14ac:dyDescent="0.25">
      <c r="B77" s="48">
        <v>50</v>
      </c>
      <c r="C77" s="48">
        <v>130</v>
      </c>
      <c r="D77" s="53">
        <f t="shared" si="18"/>
        <v>1.3</v>
      </c>
      <c r="E77" s="26">
        <f t="shared" si="19"/>
        <v>0.49291666666666673</v>
      </c>
    </row>
    <row r="78" spans="2:27" ht="15.75" x14ac:dyDescent="0.25">
      <c r="B78" s="48">
        <v>75</v>
      </c>
      <c r="C78" s="48">
        <v>165</v>
      </c>
      <c r="D78" s="53">
        <f t="shared" si="18"/>
        <v>1.65</v>
      </c>
      <c r="E78" s="26">
        <f t="shared" si="19"/>
        <v>0.62562499999999999</v>
      </c>
    </row>
    <row r="79" spans="2:27" ht="15.75" x14ac:dyDescent="0.25">
      <c r="B79" s="48">
        <v>30</v>
      </c>
      <c r="C79" s="48">
        <v>146</v>
      </c>
      <c r="D79" s="53">
        <f t="shared" si="18"/>
        <v>1.46</v>
      </c>
      <c r="E79" s="26">
        <f t="shared" si="19"/>
        <v>0.55358333333333343</v>
      </c>
    </row>
    <row r="80" spans="2:27" ht="15.75" x14ac:dyDescent="0.25">
      <c r="B80" s="48">
        <v>45</v>
      </c>
      <c r="C80" s="48">
        <v>190</v>
      </c>
      <c r="D80" s="53">
        <f t="shared" si="18"/>
        <v>1.9</v>
      </c>
      <c r="E80" s="26">
        <f t="shared" si="19"/>
        <v>0.72041666666666671</v>
      </c>
      <c r="W80" s="51"/>
    </row>
    <row r="81" spans="2:5" ht="15.75" x14ac:dyDescent="0.25">
      <c r="B81" s="48">
        <v>25</v>
      </c>
      <c r="C81" s="48">
        <v>64</v>
      </c>
      <c r="D81" s="53">
        <f t="shared" si="18"/>
        <v>0.64</v>
      </c>
      <c r="E81" s="26">
        <f t="shared" si="19"/>
        <v>0.2426666666666667</v>
      </c>
    </row>
    <row r="82" spans="2:5" ht="15.75" x14ac:dyDescent="0.25">
      <c r="B82" s="48">
        <v>30</v>
      </c>
      <c r="C82" s="48">
        <v>73</v>
      </c>
      <c r="D82" s="53">
        <f t="shared" si="18"/>
        <v>0.73</v>
      </c>
      <c r="E82" s="26">
        <f t="shared" si="19"/>
        <v>0.27679166666666671</v>
      </c>
    </row>
    <row r="83" spans="2:5" ht="15.75" x14ac:dyDescent="0.25">
      <c r="B83" s="48">
        <v>35</v>
      </c>
      <c r="C83" s="48">
        <v>90</v>
      </c>
      <c r="D83" s="53">
        <f t="shared" si="18"/>
        <v>0.9</v>
      </c>
      <c r="E83" s="26">
        <f t="shared" si="19"/>
        <v>0.34125000000000005</v>
      </c>
    </row>
    <row r="84" spans="2:5" ht="15.75" x14ac:dyDescent="0.25">
      <c r="B84" s="48">
        <v>55</v>
      </c>
      <c r="C84" s="48">
        <v>112</v>
      </c>
      <c r="D84" s="53">
        <f t="shared" si="18"/>
        <v>1.1200000000000001</v>
      </c>
      <c r="E84" s="26">
        <f t="shared" si="19"/>
        <v>0.42466666666666675</v>
      </c>
    </row>
    <row r="85" spans="2:5" ht="15.75" x14ac:dyDescent="0.25">
      <c r="B85" s="48">
        <v>30</v>
      </c>
      <c r="C85" s="48">
        <v>73</v>
      </c>
      <c r="D85" s="53">
        <f t="shared" si="18"/>
        <v>0.73</v>
      </c>
      <c r="E85" s="26">
        <f t="shared" si="19"/>
        <v>0.27679166666666671</v>
      </c>
    </row>
    <row r="86" spans="2:5" ht="15.75" x14ac:dyDescent="0.25">
      <c r="B86" s="48">
        <v>45</v>
      </c>
      <c r="C86" s="48">
        <v>95</v>
      </c>
      <c r="D86" s="53">
        <f t="shared" si="18"/>
        <v>0.95</v>
      </c>
      <c r="E86" s="26">
        <f t="shared" si="19"/>
        <v>0.36020833333333335</v>
      </c>
    </row>
    <row r="87" spans="2:5" ht="15.75" x14ac:dyDescent="0.25">
      <c r="B87" s="48">
        <v>30</v>
      </c>
      <c r="C87" s="48">
        <v>71.7</v>
      </c>
      <c r="D87" s="53">
        <f t="shared" si="18"/>
        <v>0.71699999999999997</v>
      </c>
      <c r="E87" s="26">
        <f t="shared" si="19"/>
        <v>0.27186250000000001</v>
      </c>
    </row>
    <row r="88" spans="2:5" ht="15.75" x14ac:dyDescent="0.25">
      <c r="B88" s="48">
        <v>45</v>
      </c>
      <c r="C88" s="48">
        <v>94</v>
      </c>
      <c r="D88" s="53">
        <f t="shared" si="18"/>
        <v>0.94</v>
      </c>
      <c r="E88" s="26">
        <f t="shared" si="19"/>
        <v>0.35641666666666666</v>
      </c>
    </row>
    <row r="89" spans="2:5" ht="15.75" x14ac:dyDescent="0.25">
      <c r="B89" s="48">
        <v>35</v>
      </c>
      <c r="C89" s="48">
        <v>71.7</v>
      </c>
      <c r="D89" s="53">
        <f t="shared" si="18"/>
        <v>0.71699999999999997</v>
      </c>
      <c r="E89" s="26">
        <f t="shared" si="19"/>
        <v>0.27186250000000001</v>
      </c>
    </row>
    <row r="90" spans="2:5" ht="15.75" x14ac:dyDescent="0.25">
      <c r="B90" s="48">
        <v>67</v>
      </c>
      <c r="C90" s="48">
        <v>112.7</v>
      </c>
      <c r="D90" s="53">
        <f t="shared" si="18"/>
        <v>1.127</v>
      </c>
      <c r="E90" s="26">
        <f t="shared" si="19"/>
        <v>0.42732083333333337</v>
      </c>
    </row>
    <row r="91" spans="2:5" ht="15.75" x14ac:dyDescent="0.25">
      <c r="B91" s="48">
        <v>83</v>
      </c>
      <c r="C91" s="48">
        <v>143.4</v>
      </c>
      <c r="D91" s="53">
        <f t="shared" si="18"/>
        <v>1.4339999999999999</v>
      </c>
      <c r="E91" s="26">
        <f t="shared" si="19"/>
        <v>0.54372500000000001</v>
      </c>
    </row>
  </sheetData>
  <mergeCells count="9">
    <mergeCell ref="Z3:AD3"/>
    <mergeCell ref="AE3:AG3"/>
    <mergeCell ref="Z42:AH42"/>
    <mergeCell ref="B5:C5"/>
    <mergeCell ref="D5:E5"/>
    <mergeCell ref="B4:E4"/>
    <mergeCell ref="V15:Y15"/>
    <mergeCell ref="V12:W12"/>
    <mergeCell ref="V13:W13"/>
  </mergeCells>
  <pageMargins left="0.7" right="0.7" top="0.75" bottom="0.75" header="0.3" footer="0.3"/>
  <pageSetup orientation="portrait" r:id="rId1"/>
  <ignoredErrors>
    <ignoredError sqref="V3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0"/>
  <sheetViews>
    <sheetView zoomScale="80" zoomScaleNormal="80" workbookViewId="0">
      <selection activeCell="A34" sqref="A34"/>
    </sheetView>
  </sheetViews>
  <sheetFormatPr defaultRowHeight="15" x14ac:dyDescent="0.25"/>
  <cols>
    <col min="2" max="2" width="37.7109375" style="34" bestFit="1" customWidth="1"/>
    <col min="3" max="3" width="18.5703125" style="34" bestFit="1" customWidth="1"/>
    <col min="4" max="4" width="16.85546875" style="34" customWidth="1"/>
    <col min="5" max="5" width="11.85546875" style="34" bestFit="1" customWidth="1"/>
    <col min="6" max="6" width="13.5703125" style="34" bestFit="1" customWidth="1"/>
    <col min="7" max="7" width="9" style="34" bestFit="1" customWidth="1"/>
    <col min="8" max="8" width="14.28515625" style="34" bestFit="1" customWidth="1"/>
    <col min="11" max="11" width="49.85546875" bestFit="1" customWidth="1"/>
    <col min="12" max="12" width="18.5703125" bestFit="1" customWidth="1"/>
    <col min="13" max="13" width="12" bestFit="1" customWidth="1"/>
    <col min="14" max="14" width="10.7109375" bestFit="1" customWidth="1"/>
    <col min="15" max="15" width="14.42578125" bestFit="1" customWidth="1"/>
    <col min="16" max="16" width="14.28515625" customWidth="1"/>
    <col min="17" max="17" width="14.28515625" bestFit="1" customWidth="1"/>
    <col min="23" max="23" width="11.28515625" bestFit="1" customWidth="1"/>
    <col min="30" max="30" width="10.7109375" bestFit="1" customWidth="1"/>
    <col min="31" max="31" width="14.140625" bestFit="1" customWidth="1"/>
    <col min="32" max="32" width="17.85546875" bestFit="1" customWidth="1"/>
  </cols>
  <sheetData>
    <row r="2" spans="1:17" ht="16.5" thickBot="1" x14ac:dyDescent="0.3">
      <c r="A2" t="s">
        <v>40</v>
      </c>
      <c r="B2" s="35" t="s">
        <v>41</v>
      </c>
      <c r="K2" s="35" t="s">
        <v>42</v>
      </c>
    </row>
    <row r="3" spans="1:17" ht="16.5" thickBot="1" x14ac:dyDescent="0.3">
      <c r="B3" s="36" t="s">
        <v>45</v>
      </c>
      <c r="C3" s="37" t="s">
        <v>46</v>
      </c>
      <c r="D3" s="37" t="s">
        <v>47</v>
      </c>
      <c r="E3" s="38" t="s">
        <v>48</v>
      </c>
      <c r="F3" s="39"/>
      <c r="G3" s="37" t="s">
        <v>49</v>
      </c>
      <c r="H3" s="37" t="s">
        <v>50</v>
      </c>
      <c r="K3" s="36" t="s">
        <v>45</v>
      </c>
      <c r="L3" s="37" t="s">
        <v>46</v>
      </c>
      <c r="M3" s="37" t="s">
        <v>47</v>
      </c>
      <c r="N3" s="38" t="s">
        <v>48</v>
      </c>
      <c r="O3" s="39"/>
      <c r="P3" s="37" t="s">
        <v>49</v>
      </c>
      <c r="Q3" s="37" t="s">
        <v>50</v>
      </c>
    </row>
    <row r="4" spans="1:17" ht="16.5" thickBot="1" x14ac:dyDescent="0.3">
      <c r="B4" s="41"/>
      <c r="C4" s="42" t="s">
        <v>51</v>
      </c>
      <c r="D4" s="42" t="s">
        <v>52</v>
      </c>
      <c r="E4" s="42" t="s">
        <v>53</v>
      </c>
      <c r="F4" s="42" t="s">
        <v>54</v>
      </c>
      <c r="G4" s="42" t="s">
        <v>55</v>
      </c>
      <c r="H4" s="42" t="s">
        <v>56</v>
      </c>
      <c r="K4" s="41"/>
      <c r="L4" s="42" t="s">
        <v>51</v>
      </c>
      <c r="M4" s="42" t="s">
        <v>52</v>
      </c>
      <c r="N4" s="42" t="s">
        <v>53</v>
      </c>
      <c r="O4" s="42" t="s">
        <v>54</v>
      </c>
      <c r="P4" s="42" t="s">
        <v>55</v>
      </c>
      <c r="Q4" s="42" t="s">
        <v>56</v>
      </c>
    </row>
    <row r="5" spans="1:17" ht="16.5" thickBot="1" x14ac:dyDescent="0.3">
      <c r="B5" s="35" t="s">
        <v>57</v>
      </c>
      <c r="C5" s="40">
        <v>30</v>
      </c>
      <c r="D5" s="43">
        <v>10.199999999999999</v>
      </c>
      <c r="E5" s="40">
        <v>72</v>
      </c>
      <c r="F5" s="43" t="s">
        <v>58</v>
      </c>
      <c r="G5" s="43">
        <v>375</v>
      </c>
      <c r="H5" s="43">
        <v>0.5</v>
      </c>
      <c r="K5" s="35" t="s">
        <v>59</v>
      </c>
      <c r="L5" s="43" t="s">
        <v>58</v>
      </c>
      <c r="M5" s="43">
        <v>7</v>
      </c>
      <c r="N5" s="43">
        <v>25</v>
      </c>
      <c r="O5" s="43">
        <v>4.75</v>
      </c>
      <c r="P5" s="43">
        <v>220</v>
      </c>
      <c r="Q5" s="43">
        <v>0.33300000000000002</v>
      </c>
    </row>
    <row r="6" spans="1:17" ht="16.5" thickBot="1" x14ac:dyDescent="0.3">
      <c r="B6" s="35" t="s">
        <v>60</v>
      </c>
      <c r="C6" s="40">
        <v>30</v>
      </c>
      <c r="D6" s="43">
        <v>12.5</v>
      </c>
      <c r="E6" s="40">
        <v>100</v>
      </c>
      <c r="F6" s="43" t="s">
        <v>61</v>
      </c>
      <c r="G6" s="43">
        <v>460</v>
      </c>
      <c r="H6" s="43">
        <v>0.5</v>
      </c>
      <c r="K6" s="35" t="s">
        <v>62</v>
      </c>
      <c r="L6" s="43" t="s">
        <v>58</v>
      </c>
      <c r="M6" s="43">
        <v>7</v>
      </c>
      <c r="N6" s="43">
        <v>22.5</v>
      </c>
      <c r="O6" s="43">
        <v>5</v>
      </c>
      <c r="P6" s="43" t="s">
        <v>58</v>
      </c>
      <c r="Q6" s="43">
        <v>0.33300000000000002</v>
      </c>
    </row>
    <row r="7" spans="1:17" ht="16.5" thickBot="1" x14ac:dyDescent="0.3">
      <c r="B7" s="35" t="s">
        <v>63</v>
      </c>
      <c r="C7" s="40">
        <v>50</v>
      </c>
      <c r="D7" s="43">
        <v>18.3</v>
      </c>
      <c r="E7" s="40">
        <v>150</v>
      </c>
      <c r="F7" s="43" t="s">
        <v>64</v>
      </c>
      <c r="G7" s="43">
        <v>750</v>
      </c>
      <c r="H7" s="43">
        <v>0.75</v>
      </c>
      <c r="K7" s="35" t="s">
        <v>65</v>
      </c>
      <c r="L7" s="43" t="s">
        <v>58</v>
      </c>
      <c r="M7" s="43">
        <v>6.7</v>
      </c>
      <c r="N7" s="43">
        <v>24</v>
      </c>
      <c r="O7" s="43">
        <v>5.6</v>
      </c>
      <c r="P7" s="43">
        <v>230</v>
      </c>
      <c r="Q7" s="43">
        <v>0.33300000000000002</v>
      </c>
    </row>
    <row r="8" spans="1:17" ht="16.5" thickBot="1" x14ac:dyDescent="0.3">
      <c r="B8" s="35" t="s">
        <v>66</v>
      </c>
      <c r="C8" s="40">
        <v>75</v>
      </c>
      <c r="D8" s="43">
        <v>22.4</v>
      </c>
      <c r="E8" s="40">
        <v>204</v>
      </c>
      <c r="F8" s="43" t="s">
        <v>67</v>
      </c>
      <c r="G8" s="43">
        <v>1200</v>
      </c>
      <c r="H8" s="43">
        <v>1</v>
      </c>
      <c r="K8" s="35" t="s">
        <v>68</v>
      </c>
      <c r="L8" s="43" t="s">
        <v>58</v>
      </c>
      <c r="M8" s="43">
        <v>6.7</v>
      </c>
      <c r="N8" s="43">
        <v>24</v>
      </c>
      <c r="O8" s="43">
        <v>5.6</v>
      </c>
      <c r="P8" s="43">
        <v>230</v>
      </c>
      <c r="Q8" s="43">
        <v>0.33300000000000002</v>
      </c>
    </row>
    <row r="9" spans="1:17" ht="16.5" thickBot="1" x14ac:dyDescent="0.3">
      <c r="B9" s="35" t="s">
        <v>69</v>
      </c>
      <c r="C9" s="40">
        <v>75</v>
      </c>
      <c r="D9" s="43">
        <v>21.5</v>
      </c>
      <c r="E9" s="40">
        <v>175</v>
      </c>
      <c r="F9" s="43">
        <v>30</v>
      </c>
      <c r="G9" s="43">
        <v>1000</v>
      </c>
      <c r="H9" s="43">
        <v>1</v>
      </c>
      <c r="K9" s="35" t="s">
        <v>70</v>
      </c>
      <c r="L9" s="43" t="s">
        <v>58</v>
      </c>
      <c r="M9" s="43">
        <v>7</v>
      </c>
      <c r="N9" s="43" t="s">
        <v>58</v>
      </c>
      <c r="O9" s="43" t="s">
        <v>58</v>
      </c>
      <c r="P9" s="43" t="s">
        <v>58</v>
      </c>
      <c r="Q9" s="43">
        <v>0.33300000000000002</v>
      </c>
    </row>
    <row r="10" spans="1:17" ht="16.5" thickBot="1" x14ac:dyDescent="0.3">
      <c r="B10" s="35" t="s">
        <v>71</v>
      </c>
      <c r="C10" s="40">
        <v>22</v>
      </c>
      <c r="D10" s="43">
        <v>7.5</v>
      </c>
      <c r="E10" s="40">
        <v>26</v>
      </c>
      <c r="F10" s="43" t="s">
        <v>72</v>
      </c>
      <c r="G10" s="43">
        <v>220</v>
      </c>
      <c r="H10" s="43">
        <v>0.33300000000000002</v>
      </c>
      <c r="K10" s="35" t="s">
        <v>73</v>
      </c>
      <c r="L10" s="43" t="s">
        <v>58</v>
      </c>
      <c r="M10" s="43">
        <v>7</v>
      </c>
      <c r="N10" s="43" t="s">
        <v>58</v>
      </c>
      <c r="O10" s="43" t="s">
        <v>58</v>
      </c>
      <c r="P10" s="43" t="s">
        <v>58</v>
      </c>
      <c r="Q10" s="43">
        <v>0.33300000000000002</v>
      </c>
    </row>
    <row r="11" spans="1:17" ht="16.5" thickBot="1" x14ac:dyDescent="0.3">
      <c r="B11" s="35" t="s">
        <v>74</v>
      </c>
      <c r="C11" s="40">
        <v>24</v>
      </c>
      <c r="D11" s="43">
        <v>8.1</v>
      </c>
      <c r="E11" s="40">
        <v>60</v>
      </c>
      <c r="F11" s="43" t="s">
        <v>75</v>
      </c>
      <c r="G11" s="43">
        <v>400</v>
      </c>
      <c r="H11" s="43">
        <v>0.5</v>
      </c>
      <c r="K11" s="35" t="s">
        <v>76</v>
      </c>
      <c r="L11" s="43">
        <v>18</v>
      </c>
      <c r="M11" s="43">
        <v>7.4</v>
      </c>
      <c r="N11" s="43">
        <v>24</v>
      </c>
      <c r="O11" s="43">
        <v>5.6</v>
      </c>
      <c r="P11" s="43">
        <v>230</v>
      </c>
      <c r="Q11" s="43">
        <v>0.33</v>
      </c>
    </row>
    <row r="12" spans="1:17" ht="16.5" thickBot="1" x14ac:dyDescent="0.3">
      <c r="B12" s="35" t="s">
        <v>77</v>
      </c>
      <c r="C12" s="40">
        <v>25</v>
      </c>
      <c r="D12" s="43">
        <v>9.3000000000000007</v>
      </c>
      <c r="E12" s="40">
        <v>78</v>
      </c>
      <c r="F12" s="43" t="s">
        <v>78</v>
      </c>
      <c r="G12" s="43">
        <v>460</v>
      </c>
      <c r="H12" s="43">
        <v>0.5</v>
      </c>
      <c r="K12" s="35" t="s">
        <v>79</v>
      </c>
      <c r="L12" s="43">
        <v>18</v>
      </c>
      <c r="M12" s="43">
        <v>7.4</v>
      </c>
      <c r="N12" s="43">
        <v>24</v>
      </c>
      <c r="O12" s="43">
        <v>5.6</v>
      </c>
      <c r="P12" s="43">
        <v>230</v>
      </c>
      <c r="Q12" s="43">
        <v>0.33</v>
      </c>
    </row>
    <row r="13" spans="1:17" ht="16.5" thickBot="1" x14ac:dyDescent="0.3">
      <c r="B13" s="35" t="s">
        <v>80</v>
      </c>
      <c r="C13" s="40">
        <v>115</v>
      </c>
      <c r="D13" s="43">
        <v>33.1</v>
      </c>
      <c r="E13" s="40">
        <v>343</v>
      </c>
      <c r="F13" s="43" t="s">
        <v>81</v>
      </c>
      <c r="G13" s="43">
        <v>2100</v>
      </c>
      <c r="H13" s="43">
        <v>0.75</v>
      </c>
      <c r="K13" s="35" t="s">
        <v>82</v>
      </c>
      <c r="L13" s="43">
        <v>18</v>
      </c>
      <c r="M13" s="43">
        <v>7.4</v>
      </c>
      <c r="N13" s="43">
        <v>24</v>
      </c>
      <c r="O13" s="43">
        <v>6</v>
      </c>
      <c r="P13" s="43">
        <v>230</v>
      </c>
      <c r="Q13" s="43">
        <v>0.33</v>
      </c>
    </row>
    <row r="14" spans="1:17" ht="16.5" thickBot="1" x14ac:dyDescent="0.3">
      <c r="B14" s="35" t="s">
        <v>83</v>
      </c>
      <c r="C14" s="40">
        <v>200</v>
      </c>
      <c r="D14" s="43">
        <v>74.5</v>
      </c>
      <c r="E14" s="40">
        <v>650</v>
      </c>
      <c r="F14" s="43" t="s">
        <v>58</v>
      </c>
      <c r="G14" s="43">
        <v>5300</v>
      </c>
      <c r="H14" s="43">
        <v>3</v>
      </c>
      <c r="K14" s="35" t="s">
        <v>84</v>
      </c>
      <c r="L14" s="43">
        <v>18</v>
      </c>
      <c r="M14" s="43">
        <v>6.7</v>
      </c>
      <c r="N14" s="43">
        <v>24</v>
      </c>
      <c r="O14" s="43">
        <v>5.6</v>
      </c>
      <c r="P14" s="43">
        <v>230</v>
      </c>
      <c r="Q14" s="43">
        <v>0.33300000000000002</v>
      </c>
    </row>
    <row r="15" spans="1:17" ht="16.5" thickBot="1" x14ac:dyDescent="0.3">
      <c r="B15" s="35" t="s">
        <v>85</v>
      </c>
      <c r="C15" s="40"/>
      <c r="D15" s="43"/>
      <c r="E15" s="40"/>
      <c r="F15" s="43"/>
      <c r="G15" s="43"/>
      <c r="H15" s="43"/>
      <c r="K15" s="35" t="s">
        <v>86</v>
      </c>
      <c r="L15" s="43" t="s">
        <v>58</v>
      </c>
      <c r="M15" s="43">
        <v>7</v>
      </c>
      <c r="N15" s="43" t="s">
        <v>58</v>
      </c>
      <c r="O15" s="43">
        <v>5.6</v>
      </c>
      <c r="P15" s="43" t="s">
        <v>58</v>
      </c>
      <c r="Q15" s="43">
        <v>0.33300000000000002</v>
      </c>
    </row>
    <row r="16" spans="1:17" ht="16.5" thickBot="1" x14ac:dyDescent="0.3">
      <c r="B16" s="35" t="s">
        <v>87</v>
      </c>
      <c r="C16" s="40"/>
      <c r="D16" s="43"/>
      <c r="E16" s="40"/>
      <c r="F16" s="43"/>
      <c r="G16" s="43"/>
      <c r="H16" s="43"/>
      <c r="K16" s="35" t="s">
        <v>88</v>
      </c>
      <c r="L16" s="43" t="s">
        <v>58</v>
      </c>
      <c r="M16" s="43">
        <v>7</v>
      </c>
      <c r="N16" s="43">
        <v>22</v>
      </c>
      <c r="O16" s="43" t="s">
        <v>58</v>
      </c>
      <c r="P16" s="43" t="s">
        <v>58</v>
      </c>
      <c r="Q16" s="43">
        <v>0.33300000000000002</v>
      </c>
    </row>
    <row r="17" spans="2:17" ht="16.5" thickBot="1" x14ac:dyDescent="0.3">
      <c r="B17" s="35" t="s">
        <v>89</v>
      </c>
      <c r="C17" s="40"/>
      <c r="D17" s="43"/>
      <c r="E17" s="40"/>
      <c r="F17" s="43"/>
      <c r="G17" s="43"/>
      <c r="H17" s="43"/>
      <c r="K17" s="35" t="s">
        <v>90</v>
      </c>
      <c r="L17" s="43" t="s">
        <v>58</v>
      </c>
      <c r="M17" s="43">
        <v>7.4</v>
      </c>
      <c r="N17" s="43" t="s">
        <v>58</v>
      </c>
      <c r="O17" s="43">
        <v>5.6</v>
      </c>
      <c r="P17" s="43" t="s">
        <v>58</v>
      </c>
      <c r="Q17" s="43">
        <v>0.33300000000000002</v>
      </c>
    </row>
    <row r="18" spans="2:17" ht="16.5" thickBot="1" x14ac:dyDescent="0.3">
      <c r="B18" s="35" t="s">
        <v>91</v>
      </c>
      <c r="C18" s="40">
        <v>25</v>
      </c>
      <c r="D18" s="43">
        <v>7.7</v>
      </c>
      <c r="E18" s="40">
        <v>64</v>
      </c>
      <c r="F18" s="43">
        <v>12</v>
      </c>
      <c r="G18" s="43">
        <v>500</v>
      </c>
      <c r="H18" s="43" t="s">
        <v>58</v>
      </c>
      <c r="K18" s="35" t="s">
        <v>92</v>
      </c>
      <c r="L18" s="43" t="s">
        <v>58</v>
      </c>
      <c r="M18" s="43">
        <v>7.4</v>
      </c>
      <c r="N18" s="43">
        <v>22</v>
      </c>
      <c r="O18" s="43" t="s">
        <v>58</v>
      </c>
      <c r="P18" s="43" t="s">
        <v>58</v>
      </c>
      <c r="Q18" s="43">
        <v>0.33300000000000002</v>
      </c>
    </row>
    <row r="19" spans="2:17" ht="16.5" thickBot="1" x14ac:dyDescent="0.3">
      <c r="B19" s="35" t="s">
        <v>93</v>
      </c>
      <c r="C19" s="40">
        <v>30</v>
      </c>
      <c r="D19" s="43">
        <v>9.4</v>
      </c>
      <c r="E19" s="40">
        <v>73</v>
      </c>
      <c r="F19" s="43">
        <v>21</v>
      </c>
      <c r="G19" s="43">
        <v>500</v>
      </c>
      <c r="H19" s="43" t="s">
        <v>58</v>
      </c>
      <c r="K19" s="35" t="s">
        <v>94</v>
      </c>
      <c r="L19" s="43" t="s">
        <v>58</v>
      </c>
      <c r="M19" s="43">
        <v>6.7</v>
      </c>
      <c r="N19" s="43">
        <v>24</v>
      </c>
      <c r="O19" s="43">
        <v>5.6</v>
      </c>
      <c r="P19" s="43" t="s">
        <v>58</v>
      </c>
      <c r="Q19" s="43">
        <v>0.33300000000000002</v>
      </c>
    </row>
    <row r="20" spans="2:17" ht="16.5" thickBot="1" x14ac:dyDescent="0.3">
      <c r="B20" s="35" t="s">
        <v>95</v>
      </c>
      <c r="C20" s="40">
        <v>35</v>
      </c>
      <c r="D20" s="43">
        <v>12.3</v>
      </c>
      <c r="E20" s="40">
        <v>90</v>
      </c>
      <c r="F20" s="43">
        <v>24</v>
      </c>
      <c r="G20" s="43">
        <v>650</v>
      </c>
      <c r="H20" s="43" t="s">
        <v>58</v>
      </c>
      <c r="K20" s="35" t="s">
        <v>96</v>
      </c>
      <c r="L20" s="43" t="s">
        <v>58</v>
      </c>
      <c r="M20" s="43">
        <v>7</v>
      </c>
      <c r="N20" s="43" t="s">
        <v>58</v>
      </c>
      <c r="O20" s="43">
        <v>5.6</v>
      </c>
      <c r="P20" s="43" t="s">
        <v>58</v>
      </c>
      <c r="Q20" s="43">
        <v>0.33300000000000002</v>
      </c>
    </row>
    <row r="21" spans="2:17" ht="16.5" thickBot="1" x14ac:dyDescent="0.3">
      <c r="B21" s="35" t="s">
        <v>97</v>
      </c>
      <c r="C21" s="40">
        <v>55</v>
      </c>
      <c r="D21" s="43">
        <v>17.3</v>
      </c>
      <c r="E21" s="40">
        <v>112</v>
      </c>
      <c r="F21" s="43">
        <v>27</v>
      </c>
      <c r="G21" s="43">
        <v>700</v>
      </c>
      <c r="H21" s="43" t="s">
        <v>58</v>
      </c>
      <c r="K21" s="35" t="s">
        <v>98</v>
      </c>
      <c r="L21" s="43" t="s">
        <v>58</v>
      </c>
      <c r="M21" s="43">
        <v>7</v>
      </c>
      <c r="N21" s="43">
        <v>22</v>
      </c>
      <c r="O21" s="43" t="s">
        <v>58</v>
      </c>
      <c r="P21" s="43" t="s">
        <v>58</v>
      </c>
      <c r="Q21" s="43">
        <v>0.33300000000000002</v>
      </c>
    </row>
    <row r="22" spans="2:17" ht="16.5" thickBot="1" x14ac:dyDescent="0.3">
      <c r="B22" s="35" t="s">
        <v>99</v>
      </c>
      <c r="C22" s="40">
        <v>50</v>
      </c>
      <c r="D22" s="43">
        <v>18.600000000000001</v>
      </c>
      <c r="E22" s="40">
        <v>130</v>
      </c>
      <c r="F22" s="43">
        <v>30</v>
      </c>
      <c r="G22" s="43">
        <v>750</v>
      </c>
      <c r="H22" s="43" t="s">
        <v>58</v>
      </c>
      <c r="K22" s="35" t="s">
        <v>100</v>
      </c>
      <c r="L22" s="43" t="s">
        <v>58</v>
      </c>
      <c r="M22" s="43">
        <v>7.4</v>
      </c>
      <c r="N22" s="43" t="s">
        <v>58</v>
      </c>
      <c r="O22" s="43">
        <v>5.6</v>
      </c>
      <c r="P22" s="43" t="s">
        <v>58</v>
      </c>
      <c r="Q22" s="43">
        <v>0.33300000000000002</v>
      </c>
    </row>
    <row r="23" spans="2:17" ht="16.5" thickBot="1" x14ac:dyDescent="0.3">
      <c r="B23" s="35" t="s">
        <v>101</v>
      </c>
      <c r="C23" s="40">
        <v>75</v>
      </c>
      <c r="D23" s="43">
        <v>22.4</v>
      </c>
      <c r="E23" s="40">
        <v>165</v>
      </c>
      <c r="F23" s="43">
        <v>30</v>
      </c>
      <c r="G23" s="43">
        <v>920</v>
      </c>
      <c r="H23" s="43" t="s">
        <v>58</v>
      </c>
      <c r="K23" s="35" t="s">
        <v>102</v>
      </c>
      <c r="L23" s="43" t="s">
        <v>58</v>
      </c>
      <c r="M23" s="43">
        <v>7.4</v>
      </c>
      <c r="N23" s="43">
        <v>22</v>
      </c>
      <c r="O23" s="43" t="s">
        <v>58</v>
      </c>
      <c r="P23" s="43" t="s">
        <v>58</v>
      </c>
      <c r="Q23" s="43">
        <v>0.33300000000000002</v>
      </c>
    </row>
    <row r="24" spans="2:17" ht="16.5" thickBot="1" x14ac:dyDescent="0.3">
      <c r="B24" s="35" t="s">
        <v>103</v>
      </c>
      <c r="C24" s="40">
        <v>120</v>
      </c>
      <c r="D24" s="43">
        <v>36.1</v>
      </c>
      <c r="E24" s="40">
        <v>270</v>
      </c>
      <c r="F24" s="43">
        <v>118.5</v>
      </c>
      <c r="G24" s="43">
        <v>1600</v>
      </c>
      <c r="H24" s="43" t="s">
        <v>58</v>
      </c>
      <c r="K24" s="35" t="s">
        <v>104</v>
      </c>
      <c r="L24" s="43" t="s">
        <v>58</v>
      </c>
      <c r="M24" s="43">
        <v>6.7</v>
      </c>
      <c r="N24" s="43">
        <v>24</v>
      </c>
      <c r="O24" s="43">
        <v>5.6</v>
      </c>
      <c r="P24" s="43" t="s">
        <v>58</v>
      </c>
      <c r="Q24" s="43">
        <v>0.25</v>
      </c>
    </row>
    <row r="25" spans="2:17" ht="16.5" thickBot="1" x14ac:dyDescent="0.3">
      <c r="B25" s="35" t="s">
        <v>105</v>
      </c>
      <c r="C25" s="40">
        <v>170</v>
      </c>
      <c r="D25" s="43">
        <v>49.7</v>
      </c>
      <c r="E25" s="40">
        <v>395</v>
      </c>
      <c r="F25" s="43">
        <v>187.7</v>
      </c>
      <c r="G25" s="43">
        <v>2450</v>
      </c>
      <c r="H25" s="43" t="s">
        <v>58</v>
      </c>
      <c r="K25" s="35" t="s">
        <v>106</v>
      </c>
      <c r="L25" s="43" t="s">
        <v>58</v>
      </c>
      <c r="M25" s="43">
        <v>7.4</v>
      </c>
      <c r="N25" s="43" t="s">
        <v>58</v>
      </c>
      <c r="O25" s="43">
        <v>5.6</v>
      </c>
      <c r="P25" s="43" t="s">
        <v>58</v>
      </c>
      <c r="Q25" s="43" t="s">
        <v>107</v>
      </c>
    </row>
    <row r="26" spans="2:17" ht="16.5" thickBot="1" x14ac:dyDescent="0.3">
      <c r="B26" s="35" t="s">
        <v>108</v>
      </c>
      <c r="C26" s="40">
        <v>55</v>
      </c>
      <c r="D26" s="43">
        <v>17.3</v>
      </c>
      <c r="E26" s="40">
        <v>112</v>
      </c>
      <c r="F26" s="43">
        <v>27</v>
      </c>
      <c r="G26" s="43">
        <v>700</v>
      </c>
      <c r="H26" s="43">
        <v>0.5</v>
      </c>
      <c r="K26" s="35" t="s">
        <v>109</v>
      </c>
      <c r="L26" s="43" t="s">
        <v>58</v>
      </c>
      <c r="M26" s="43">
        <v>7.4</v>
      </c>
      <c r="N26" s="43">
        <v>22</v>
      </c>
      <c r="O26" s="43" t="s">
        <v>58</v>
      </c>
      <c r="P26" s="43" t="s">
        <v>58</v>
      </c>
      <c r="Q26" s="43" t="s">
        <v>107</v>
      </c>
    </row>
    <row r="27" spans="2:17" ht="16.5" thickBot="1" x14ac:dyDescent="0.3">
      <c r="B27" s="35" t="s">
        <v>110</v>
      </c>
      <c r="C27" s="40">
        <v>25</v>
      </c>
      <c r="D27" s="43">
        <v>7</v>
      </c>
      <c r="E27" s="40">
        <v>25</v>
      </c>
      <c r="F27" s="43" t="s">
        <v>58</v>
      </c>
      <c r="G27" s="43">
        <v>220</v>
      </c>
      <c r="H27" s="43">
        <v>0.33300000000000002</v>
      </c>
      <c r="K27" s="35" t="s">
        <v>111</v>
      </c>
      <c r="L27" s="43" t="s">
        <v>58</v>
      </c>
      <c r="M27" s="43">
        <v>7</v>
      </c>
      <c r="N27" s="43">
        <v>20</v>
      </c>
      <c r="O27" s="43" t="s">
        <v>58</v>
      </c>
      <c r="P27" s="43" t="s">
        <v>58</v>
      </c>
      <c r="Q27" s="43" t="s">
        <v>58</v>
      </c>
    </row>
    <row r="28" spans="2:17" ht="16.5" thickBot="1" x14ac:dyDescent="0.3">
      <c r="B28" s="35" t="s">
        <v>112</v>
      </c>
      <c r="C28" s="40">
        <v>30</v>
      </c>
      <c r="D28" s="43">
        <v>7.7</v>
      </c>
      <c r="E28" s="40">
        <v>64</v>
      </c>
      <c r="F28" s="43">
        <v>12</v>
      </c>
      <c r="G28" s="43">
        <v>500</v>
      </c>
      <c r="H28" s="43">
        <v>0.25</v>
      </c>
      <c r="K28" s="35" t="s">
        <v>113</v>
      </c>
      <c r="L28" s="43" t="s">
        <v>58</v>
      </c>
      <c r="M28" s="43">
        <v>7</v>
      </c>
      <c r="N28" s="43">
        <v>20</v>
      </c>
      <c r="O28" s="43" t="s">
        <v>58</v>
      </c>
      <c r="P28" s="43" t="s">
        <v>58</v>
      </c>
      <c r="Q28" s="43" t="s">
        <v>58</v>
      </c>
    </row>
    <row r="29" spans="2:17" ht="16.5" thickBot="1" x14ac:dyDescent="0.3">
      <c r="B29" s="35" t="s">
        <v>114</v>
      </c>
      <c r="C29" s="40">
        <v>40</v>
      </c>
      <c r="D29" s="43">
        <v>12.3</v>
      </c>
      <c r="E29" s="40">
        <v>90</v>
      </c>
      <c r="F29" s="43">
        <v>24</v>
      </c>
      <c r="G29" s="43">
        <v>650</v>
      </c>
      <c r="H29" s="43">
        <v>0.25</v>
      </c>
      <c r="K29" s="35" t="s">
        <v>115</v>
      </c>
      <c r="L29" s="43" t="s">
        <v>58</v>
      </c>
      <c r="M29" s="43">
        <v>5.4</v>
      </c>
      <c r="N29" s="43" t="s">
        <v>58</v>
      </c>
      <c r="O29" s="43">
        <v>5.6</v>
      </c>
      <c r="P29" s="43" t="s">
        <v>58</v>
      </c>
      <c r="Q29" s="43" t="s">
        <v>58</v>
      </c>
    </row>
    <row r="30" spans="2:17" ht="16.5" thickBot="1" x14ac:dyDescent="0.3">
      <c r="B30" s="35" t="s">
        <v>116</v>
      </c>
      <c r="C30" s="40">
        <v>60</v>
      </c>
      <c r="D30" s="43">
        <v>17.3</v>
      </c>
      <c r="E30" s="40">
        <v>112</v>
      </c>
      <c r="F30" s="43">
        <v>27</v>
      </c>
      <c r="G30" s="43">
        <v>700</v>
      </c>
      <c r="H30" s="43">
        <v>0.5</v>
      </c>
      <c r="K30" s="35" t="s">
        <v>117</v>
      </c>
      <c r="L30" s="43" t="s">
        <v>58</v>
      </c>
      <c r="M30" s="43">
        <v>7</v>
      </c>
      <c r="N30" s="43" t="s">
        <v>58</v>
      </c>
      <c r="O30" s="43">
        <v>5.6</v>
      </c>
      <c r="P30" s="43" t="s">
        <v>58</v>
      </c>
      <c r="Q30" s="43" t="s">
        <v>58</v>
      </c>
    </row>
    <row r="31" spans="2:17" ht="16.5" thickBot="1" x14ac:dyDescent="0.3">
      <c r="B31" s="35" t="s">
        <v>118</v>
      </c>
      <c r="C31" s="40">
        <v>65</v>
      </c>
      <c r="D31" s="43">
        <v>18.600000000000001</v>
      </c>
      <c r="E31" s="40">
        <v>130</v>
      </c>
      <c r="F31" s="43">
        <v>30</v>
      </c>
      <c r="G31" s="43">
        <v>750</v>
      </c>
      <c r="H31" s="43">
        <v>0.5</v>
      </c>
      <c r="K31" s="35" t="s">
        <v>119</v>
      </c>
      <c r="L31" s="43" t="s">
        <v>58</v>
      </c>
      <c r="M31" s="43">
        <v>5.4</v>
      </c>
      <c r="N31" s="43">
        <v>22</v>
      </c>
      <c r="O31" s="43" t="s">
        <v>58</v>
      </c>
      <c r="P31" s="43" t="s">
        <v>58</v>
      </c>
      <c r="Q31" s="43" t="s">
        <v>58</v>
      </c>
    </row>
    <row r="32" spans="2:17" ht="16.5" thickBot="1" x14ac:dyDescent="0.3">
      <c r="B32" s="35" t="s">
        <v>120</v>
      </c>
      <c r="C32" s="40">
        <v>85</v>
      </c>
      <c r="D32" s="43">
        <v>22.4</v>
      </c>
      <c r="E32" s="40">
        <v>165</v>
      </c>
      <c r="F32" s="43">
        <v>30</v>
      </c>
      <c r="G32" s="43">
        <v>920</v>
      </c>
      <c r="H32" s="43">
        <v>0.75</v>
      </c>
      <c r="K32" s="35" t="s">
        <v>121</v>
      </c>
      <c r="L32" s="43" t="s">
        <v>58</v>
      </c>
      <c r="M32" s="43">
        <v>7</v>
      </c>
      <c r="N32" s="43" t="s">
        <v>58</v>
      </c>
      <c r="O32" s="43">
        <v>5.6</v>
      </c>
      <c r="P32" s="43" t="s">
        <v>58</v>
      </c>
      <c r="Q32" s="43" t="s">
        <v>58</v>
      </c>
    </row>
    <row r="33" spans="2:19" ht="16.5" thickBot="1" x14ac:dyDescent="0.3">
      <c r="B33" s="35" t="s">
        <v>122</v>
      </c>
      <c r="C33" s="40">
        <v>125</v>
      </c>
      <c r="D33" s="43">
        <v>36.1</v>
      </c>
      <c r="E33" s="40">
        <v>270</v>
      </c>
      <c r="F33" s="43">
        <v>60</v>
      </c>
      <c r="G33" s="43">
        <v>1600</v>
      </c>
      <c r="H33" s="43">
        <v>0.75</v>
      </c>
      <c r="K33" s="35" t="s">
        <v>123</v>
      </c>
      <c r="L33" s="43" t="s">
        <v>58</v>
      </c>
      <c r="M33" s="43">
        <v>7</v>
      </c>
      <c r="N33" s="43" t="s">
        <v>58</v>
      </c>
      <c r="O33" s="43">
        <v>5.6</v>
      </c>
      <c r="P33" s="43" t="s">
        <v>58</v>
      </c>
      <c r="Q33" s="43" t="s">
        <v>58</v>
      </c>
    </row>
    <row r="34" spans="2:19" ht="16.5" thickBot="1" x14ac:dyDescent="0.3">
      <c r="B34" s="35" t="s">
        <v>124</v>
      </c>
      <c r="C34" s="40">
        <v>175</v>
      </c>
      <c r="D34" s="43">
        <v>49.7</v>
      </c>
      <c r="E34" s="40">
        <v>395</v>
      </c>
      <c r="F34" s="43" t="s">
        <v>58</v>
      </c>
      <c r="G34" s="43">
        <v>2450</v>
      </c>
      <c r="H34" s="43">
        <v>0.75</v>
      </c>
      <c r="R34" s="45"/>
      <c r="S34" s="45"/>
    </row>
    <row r="35" spans="2:19" ht="16.5" thickBot="1" x14ac:dyDescent="0.3">
      <c r="B35" s="35" t="s">
        <v>125</v>
      </c>
      <c r="C35" s="40">
        <v>30</v>
      </c>
      <c r="D35" s="43">
        <v>10.6</v>
      </c>
      <c r="E35" s="40">
        <v>73</v>
      </c>
      <c r="F35" s="43">
        <v>21</v>
      </c>
      <c r="G35" s="43">
        <v>400</v>
      </c>
      <c r="H35" s="43">
        <v>0.25</v>
      </c>
      <c r="R35" s="45"/>
      <c r="S35" s="45"/>
    </row>
    <row r="36" spans="2:19" ht="33" thickBot="1" x14ac:dyDescent="0.3">
      <c r="B36" s="35" t="s">
        <v>126</v>
      </c>
      <c r="C36" s="40">
        <v>45</v>
      </c>
      <c r="D36" s="43">
        <v>14.8</v>
      </c>
      <c r="E36" s="40">
        <v>95</v>
      </c>
      <c r="F36" s="43" t="s">
        <v>58</v>
      </c>
      <c r="G36" s="43">
        <v>600</v>
      </c>
      <c r="H36" s="43">
        <v>0.5</v>
      </c>
      <c r="O36" s="1" t="s">
        <v>199</v>
      </c>
      <c r="P36" s="47" t="s">
        <v>29</v>
      </c>
    </row>
    <row r="37" spans="2:19" ht="16.5" thickBot="1" x14ac:dyDescent="0.3">
      <c r="B37" s="35" t="s">
        <v>127</v>
      </c>
      <c r="C37" s="40">
        <v>30</v>
      </c>
      <c r="D37" s="43">
        <v>9.6</v>
      </c>
      <c r="E37" s="40">
        <v>73</v>
      </c>
      <c r="F37" s="43">
        <v>21</v>
      </c>
      <c r="G37" s="43">
        <v>500</v>
      </c>
      <c r="H37" s="43">
        <v>0.25</v>
      </c>
      <c r="O37" s="33">
        <v>7.5</v>
      </c>
      <c r="P37" s="26">
        <f>O37*$L$53+$K$53</f>
        <v>22.611155478159962</v>
      </c>
    </row>
    <row r="38" spans="2:19" ht="16.5" thickBot="1" x14ac:dyDescent="0.3">
      <c r="B38" s="35" t="s">
        <v>128</v>
      </c>
      <c r="C38" s="40">
        <v>55</v>
      </c>
      <c r="D38" s="43">
        <v>17.3</v>
      </c>
      <c r="E38" s="40">
        <v>112</v>
      </c>
      <c r="F38" s="43">
        <v>27</v>
      </c>
      <c r="G38" s="43">
        <v>700</v>
      </c>
      <c r="H38" s="43">
        <v>0.5</v>
      </c>
      <c r="O38" s="33">
        <v>13</v>
      </c>
      <c r="P38" s="26">
        <f t="shared" ref="P38:P39" si="0">O38*$L$53+$K$53</f>
        <v>40.628940769530821</v>
      </c>
    </row>
    <row r="39" spans="2:19" ht="16.5" thickBot="1" x14ac:dyDescent="0.3">
      <c r="B39" s="35" t="s">
        <v>129</v>
      </c>
      <c r="C39" s="40">
        <v>75</v>
      </c>
      <c r="D39" s="43">
        <v>22.4</v>
      </c>
      <c r="E39" s="40">
        <v>165</v>
      </c>
      <c r="F39" s="43">
        <v>30</v>
      </c>
      <c r="G39" s="43">
        <v>920</v>
      </c>
      <c r="H39" s="43">
        <v>0.75</v>
      </c>
      <c r="O39" s="26">
        <f>AVERAGE(M32:M33,M30,M27:M28,M25:M26,M15:M24,M5:M14)</f>
        <v>7.0777777777777775</v>
      </c>
      <c r="P39" s="26">
        <f t="shared" si="0"/>
        <v>21.227971960842602</v>
      </c>
    </row>
    <row r="40" spans="2:19" ht="16.5" thickBot="1" x14ac:dyDescent="0.3">
      <c r="B40" s="35" t="s">
        <v>130</v>
      </c>
      <c r="C40" s="40">
        <v>30</v>
      </c>
      <c r="D40" s="43">
        <v>12.1</v>
      </c>
      <c r="E40" s="40">
        <v>90</v>
      </c>
      <c r="F40" s="43" t="s">
        <v>139</v>
      </c>
      <c r="G40" s="43">
        <v>830</v>
      </c>
      <c r="H40" s="43" t="s">
        <v>58</v>
      </c>
      <c r="O40" s="26"/>
      <c r="P40" s="33"/>
    </row>
    <row r="41" spans="2:19" ht="16.5" thickBot="1" x14ac:dyDescent="0.3">
      <c r="B41" s="35" t="s">
        <v>131</v>
      </c>
      <c r="C41" s="40">
        <v>55</v>
      </c>
      <c r="D41" s="43">
        <v>18.2</v>
      </c>
      <c r="E41" s="40">
        <v>160</v>
      </c>
      <c r="F41" s="43" t="s">
        <v>139</v>
      </c>
      <c r="G41" s="43">
        <v>910</v>
      </c>
      <c r="H41" s="43" t="s">
        <v>58</v>
      </c>
      <c r="O41" s="3"/>
      <c r="P41" s="3"/>
    </row>
    <row r="42" spans="2:19" ht="38.65" customHeight="1" thickBot="1" x14ac:dyDescent="0.3">
      <c r="B42" s="35" t="s">
        <v>132</v>
      </c>
      <c r="C42" s="40">
        <v>80</v>
      </c>
      <c r="D42" s="43">
        <v>23</v>
      </c>
      <c r="E42" s="40">
        <v>215</v>
      </c>
      <c r="F42" s="43" t="s">
        <v>142</v>
      </c>
      <c r="G42" s="43">
        <v>1200</v>
      </c>
      <c r="H42" s="43" t="s">
        <v>58</v>
      </c>
      <c r="O42" s="1" t="s">
        <v>200</v>
      </c>
      <c r="P42" s="1" t="s">
        <v>198</v>
      </c>
      <c r="Q42" s="46"/>
    </row>
    <row r="43" spans="2:19" ht="16.5" thickBot="1" x14ac:dyDescent="0.3">
      <c r="B43" s="35" t="s">
        <v>133</v>
      </c>
      <c r="C43" s="40">
        <v>50</v>
      </c>
      <c r="D43" s="43">
        <v>15.84</v>
      </c>
      <c r="E43" s="40">
        <v>108</v>
      </c>
      <c r="F43" s="43" t="s">
        <v>58</v>
      </c>
      <c r="G43" s="43">
        <v>600</v>
      </c>
      <c r="H43" s="43" t="s">
        <v>58</v>
      </c>
      <c r="O43" s="26">
        <f>ROUNDDOWN(P39,0)</f>
        <v>21</v>
      </c>
      <c r="P43" s="26">
        <f>ROUNDDOWN(AVERAGE(P37:P38),0)</f>
        <v>31</v>
      </c>
    </row>
    <row r="44" spans="2:19" ht="16.5" thickBot="1" x14ac:dyDescent="0.3">
      <c r="B44" s="35" t="s">
        <v>134</v>
      </c>
      <c r="C44" s="40">
        <v>30</v>
      </c>
      <c r="D44" s="43">
        <v>12.1</v>
      </c>
      <c r="E44" s="40">
        <v>90</v>
      </c>
      <c r="F44" s="43" t="s">
        <v>145</v>
      </c>
      <c r="G44" s="43">
        <v>830</v>
      </c>
      <c r="H44" s="43" t="s">
        <v>58</v>
      </c>
    </row>
    <row r="45" spans="2:19" ht="16.5" thickBot="1" x14ac:dyDescent="0.3">
      <c r="B45" s="35" t="s">
        <v>135</v>
      </c>
      <c r="C45" s="40">
        <v>55</v>
      </c>
      <c r="D45" s="43">
        <v>18.2</v>
      </c>
      <c r="E45" s="40">
        <v>160</v>
      </c>
      <c r="F45" s="43" t="s">
        <v>139</v>
      </c>
      <c r="G45" s="43">
        <v>910</v>
      </c>
      <c r="H45" s="43" t="s">
        <v>58</v>
      </c>
    </row>
    <row r="46" spans="2:19" ht="16.5" thickBot="1" x14ac:dyDescent="0.3">
      <c r="B46" s="35" t="s">
        <v>136</v>
      </c>
      <c r="C46" s="40">
        <v>80</v>
      </c>
      <c r="D46" s="43">
        <v>23</v>
      </c>
      <c r="E46" s="40">
        <v>215</v>
      </c>
      <c r="F46" s="43" t="s">
        <v>142</v>
      </c>
      <c r="G46" s="43">
        <v>1200</v>
      </c>
      <c r="H46" s="43" t="s">
        <v>58</v>
      </c>
    </row>
    <row r="47" spans="2:19" ht="16.5" thickBot="1" x14ac:dyDescent="0.3">
      <c r="B47" s="35" t="s">
        <v>137</v>
      </c>
      <c r="C47" s="40">
        <v>30</v>
      </c>
      <c r="D47" s="43">
        <v>11.25</v>
      </c>
      <c r="E47" s="40">
        <v>90</v>
      </c>
      <c r="F47" s="43" t="s">
        <v>149</v>
      </c>
      <c r="G47" s="43">
        <v>600</v>
      </c>
      <c r="H47" s="43" t="s">
        <v>58</v>
      </c>
    </row>
    <row r="48" spans="2:19" ht="16.5" thickBot="1" x14ac:dyDescent="0.3">
      <c r="B48" s="35" t="s">
        <v>138</v>
      </c>
      <c r="C48" s="40">
        <v>50</v>
      </c>
      <c r="D48" s="43">
        <v>15.84</v>
      </c>
      <c r="E48" s="40">
        <v>108</v>
      </c>
      <c r="F48" s="43" t="s">
        <v>58</v>
      </c>
      <c r="G48" s="43">
        <v>600</v>
      </c>
      <c r="H48" s="43" t="s">
        <v>58</v>
      </c>
    </row>
    <row r="49" spans="2:12" ht="16.5" thickBot="1" x14ac:dyDescent="0.3">
      <c r="B49" s="35" t="s">
        <v>140</v>
      </c>
      <c r="C49" s="40">
        <v>25</v>
      </c>
      <c r="D49" s="43">
        <v>7.7</v>
      </c>
      <c r="E49" s="40">
        <v>64</v>
      </c>
      <c r="F49" s="43">
        <v>12</v>
      </c>
      <c r="G49" s="43">
        <v>430</v>
      </c>
      <c r="H49" s="43" t="s">
        <v>58</v>
      </c>
    </row>
    <row r="50" spans="2:12" ht="16.5" thickBot="1" x14ac:dyDescent="0.3">
      <c r="B50" s="35" t="s">
        <v>141</v>
      </c>
      <c r="C50" s="40">
        <v>30</v>
      </c>
      <c r="D50" s="43">
        <v>9.6</v>
      </c>
      <c r="E50" s="40">
        <v>73</v>
      </c>
      <c r="F50" s="43">
        <v>21</v>
      </c>
      <c r="G50" s="43">
        <v>430</v>
      </c>
      <c r="H50" s="43" t="s">
        <v>58</v>
      </c>
    </row>
    <row r="51" spans="2:12" ht="16.5" thickBot="1" x14ac:dyDescent="0.3">
      <c r="B51" s="35" t="s">
        <v>143</v>
      </c>
      <c r="C51" s="40">
        <v>30</v>
      </c>
      <c r="D51" s="43">
        <v>10.6</v>
      </c>
      <c r="E51" s="40">
        <v>73</v>
      </c>
      <c r="F51" s="43">
        <v>21</v>
      </c>
      <c r="G51" s="43">
        <v>340</v>
      </c>
      <c r="H51" s="43" t="s">
        <v>58</v>
      </c>
    </row>
    <row r="52" spans="2:12" ht="16.5" thickBot="1" x14ac:dyDescent="0.3">
      <c r="B52" s="35" t="s">
        <v>144</v>
      </c>
      <c r="C52" s="40">
        <v>35</v>
      </c>
      <c r="D52" s="43">
        <v>12.3</v>
      </c>
      <c r="E52" s="40">
        <v>90</v>
      </c>
      <c r="F52" s="43">
        <v>24</v>
      </c>
      <c r="G52" s="43">
        <v>550</v>
      </c>
      <c r="H52" s="43" t="s">
        <v>58</v>
      </c>
      <c r="K52" s="33" t="s">
        <v>196</v>
      </c>
      <c r="L52" s="33" t="s">
        <v>197</v>
      </c>
    </row>
    <row r="53" spans="2:12" ht="16.5" thickBot="1" x14ac:dyDescent="0.3">
      <c r="B53" s="35" t="s">
        <v>146</v>
      </c>
      <c r="C53" s="40">
        <v>45</v>
      </c>
      <c r="D53" s="43">
        <v>14.8</v>
      </c>
      <c r="E53" s="40">
        <v>87</v>
      </c>
      <c r="F53" s="43" t="s">
        <v>58</v>
      </c>
      <c r="G53" s="43">
        <v>500</v>
      </c>
      <c r="H53" s="43" t="s">
        <v>58</v>
      </c>
      <c r="K53" s="44">
        <f>INTERCEPT(C5:C92,D5:D92)</f>
        <v>-1.9585517373457506</v>
      </c>
      <c r="L53" s="44">
        <f>SLOPE(C5:C92,D5:D92)</f>
        <v>3.2759609620674284</v>
      </c>
    </row>
    <row r="54" spans="2:12" ht="16.5" thickBot="1" x14ac:dyDescent="0.3">
      <c r="B54" s="35" t="s">
        <v>147</v>
      </c>
      <c r="C54" s="40">
        <v>55</v>
      </c>
      <c r="D54" s="43">
        <v>17.3</v>
      </c>
      <c r="E54" s="40">
        <v>102</v>
      </c>
      <c r="F54" s="43">
        <v>27</v>
      </c>
      <c r="G54" s="43">
        <v>600</v>
      </c>
      <c r="H54" s="43" t="s">
        <v>58</v>
      </c>
    </row>
    <row r="55" spans="2:12" ht="16.5" thickBot="1" x14ac:dyDescent="0.3">
      <c r="B55" s="35" t="s">
        <v>148</v>
      </c>
      <c r="C55" s="40">
        <v>120</v>
      </c>
      <c r="D55" s="43">
        <v>36.1</v>
      </c>
      <c r="E55" s="40">
        <v>270</v>
      </c>
      <c r="F55" s="43" t="s">
        <v>58</v>
      </c>
      <c r="G55" s="43">
        <v>1600</v>
      </c>
      <c r="H55" s="43" t="s">
        <v>58</v>
      </c>
    </row>
    <row r="56" spans="2:12" ht="16.5" thickBot="1" x14ac:dyDescent="0.3">
      <c r="B56" s="35" t="s">
        <v>150</v>
      </c>
      <c r="C56" s="40">
        <v>170</v>
      </c>
      <c r="D56" s="43">
        <v>49.7</v>
      </c>
      <c r="E56" s="40">
        <v>395</v>
      </c>
      <c r="F56" s="43" t="s">
        <v>58</v>
      </c>
      <c r="G56" s="43">
        <v>2450</v>
      </c>
      <c r="H56" s="43" t="s">
        <v>58</v>
      </c>
    </row>
    <row r="57" spans="2:12" ht="16.5" thickBot="1" x14ac:dyDescent="0.3">
      <c r="B57" s="35" t="s">
        <v>151</v>
      </c>
      <c r="C57" s="40">
        <v>50</v>
      </c>
      <c r="D57" s="43">
        <v>18.600000000000001</v>
      </c>
      <c r="E57" s="40">
        <v>130</v>
      </c>
      <c r="F57" s="43">
        <v>30</v>
      </c>
      <c r="G57" s="43">
        <v>750</v>
      </c>
      <c r="H57" s="43" t="s">
        <v>58</v>
      </c>
    </row>
    <row r="58" spans="2:12" ht="16.5" thickBot="1" x14ac:dyDescent="0.3">
      <c r="B58" s="35" t="s">
        <v>152</v>
      </c>
      <c r="C58" s="40">
        <v>75</v>
      </c>
      <c r="D58" s="43">
        <v>22.4</v>
      </c>
      <c r="E58" s="40">
        <v>165</v>
      </c>
      <c r="F58" s="43">
        <v>30</v>
      </c>
      <c r="G58" s="43">
        <v>750</v>
      </c>
      <c r="H58" s="43" t="s">
        <v>58</v>
      </c>
    </row>
    <row r="59" spans="2:12" ht="16.5" thickBot="1" x14ac:dyDescent="0.3">
      <c r="B59" s="35" t="s">
        <v>153</v>
      </c>
      <c r="C59" s="40">
        <v>30</v>
      </c>
      <c r="D59" s="43">
        <v>10.6</v>
      </c>
      <c r="E59" s="40">
        <v>73</v>
      </c>
      <c r="F59" s="43">
        <v>21</v>
      </c>
      <c r="G59" s="43">
        <v>400</v>
      </c>
      <c r="H59" s="43" t="s">
        <v>58</v>
      </c>
    </row>
    <row r="60" spans="2:12" ht="16.5" thickBot="1" x14ac:dyDescent="0.3">
      <c r="B60" s="35" t="s">
        <v>154</v>
      </c>
      <c r="C60" s="40">
        <v>45</v>
      </c>
      <c r="D60" s="43">
        <v>14.8</v>
      </c>
      <c r="E60" s="40">
        <v>95</v>
      </c>
      <c r="F60" s="43" t="s">
        <v>58</v>
      </c>
      <c r="G60" s="43">
        <v>600</v>
      </c>
      <c r="H60" s="43" t="s">
        <v>58</v>
      </c>
    </row>
    <row r="61" spans="2:12" ht="16.5" thickBot="1" x14ac:dyDescent="0.3">
      <c r="B61" s="35" t="s">
        <v>155</v>
      </c>
      <c r="C61" s="40">
        <v>50</v>
      </c>
      <c r="D61" s="43">
        <v>18.600000000000001</v>
      </c>
      <c r="E61" s="40">
        <v>130</v>
      </c>
      <c r="F61" s="43">
        <v>30</v>
      </c>
      <c r="G61" s="43">
        <v>750</v>
      </c>
      <c r="H61" s="43" t="s">
        <v>58</v>
      </c>
    </row>
    <row r="62" spans="2:12" ht="16.5" thickBot="1" x14ac:dyDescent="0.3">
      <c r="B62" s="35" t="s">
        <v>156</v>
      </c>
      <c r="C62" s="40">
        <v>75</v>
      </c>
      <c r="D62" s="43">
        <v>22.4</v>
      </c>
      <c r="E62" s="40">
        <v>165</v>
      </c>
      <c r="F62" s="43">
        <v>30</v>
      </c>
      <c r="G62" s="43">
        <v>920</v>
      </c>
      <c r="H62" s="43" t="s">
        <v>58</v>
      </c>
    </row>
    <row r="63" spans="2:12" ht="16.5" thickBot="1" x14ac:dyDescent="0.3">
      <c r="B63" s="35" t="s">
        <v>157</v>
      </c>
      <c r="C63" s="40">
        <v>120</v>
      </c>
      <c r="D63" s="43">
        <v>36.1</v>
      </c>
      <c r="E63" s="40">
        <v>270</v>
      </c>
      <c r="F63" s="43" t="s">
        <v>58</v>
      </c>
      <c r="G63" s="43">
        <v>1600</v>
      </c>
      <c r="H63" s="43" t="s">
        <v>58</v>
      </c>
    </row>
    <row r="64" spans="2:12" ht="16.5" thickBot="1" x14ac:dyDescent="0.3">
      <c r="B64" s="35" t="s">
        <v>158</v>
      </c>
      <c r="C64" s="40">
        <v>170</v>
      </c>
      <c r="D64" s="43">
        <v>49.7</v>
      </c>
      <c r="E64" s="40">
        <v>395</v>
      </c>
      <c r="F64" s="43" t="s">
        <v>58</v>
      </c>
      <c r="G64" s="43">
        <v>2450</v>
      </c>
      <c r="H64" s="43" t="s">
        <v>58</v>
      </c>
    </row>
    <row r="65" spans="2:8" ht="16.5" thickBot="1" x14ac:dyDescent="0.3">
      <c r="B65" s="35" t="s">
        <v>159</v>
      </c>
      <c r="C65" s="40">
        <v>30</v>
      </c>
      <c r="D65" s="43">
        <v>11.04</v>
      </c>
      <c r="E65" s="40">
        <v>55</v>
      </c>
      <c r="F65" s="43" t="s">
        <v>58</v>
      </c>
      <c r="G65" s="43">
        <v>360</v>
      </c>
      <c r="H65" s="43">
        <v>0.25</v>
      </c>
    </row>
    <row r="66" spans="2:8" ht="16.5" thickBot="1" x14ac:dyDescent="0.3">
      <c r="B66" s="35" t="s">
        <v>160</v>
      </c>
      <c r="C66" s="40">
        <v>50</v>
      </c>
      <c r="D66" s="43">
        <v>18.3</v>
      </c>
      <c r="E66" s="40">
        <v>150</v>
      </c>
      <c r="F66" s="43" t="s">
        <v>58</v>
      </c>
      <c r="G66" s="43">
        <v>750</v>
      </c>
      <c r="H66" s="43">
        <v>0.75</v>
      </c>
    </row>
    <row r="67" spans="2:8" ht="16.5" thickBot="1" x14ac:dyDescent="0.3">
      <c r="B67" s="35" t="s">
        <v>161</v>
      </c>
      <c r="C67" s="40">
        <v>75</v>
      </c>
      <c r="D67" s="43">
        <v>22.4</v>
      </c>
      <c r="E67" s="40">
        <v>204</v>
      </c>
      <c r="F67" s="43" t="s">
        <v>58</v>
      </c>
      <c r="G67" s="43">
        <v>1200</v>
      </c>
      <c r="H67" s="43">
        <v>1</v>
      </c>
    </row>
    <row r="68" spans="2:8" ht="16.5" thickBot="1" x14ac:dyDescent="0.3">
      <c r="B68" s="35" t="s">
        <v>162</v>
      </c>
      <c r="C68" s="40">
        <v>50</v>
      </c>
      <c r="D68" s="43">
        <v>16.02</v>
      </c>
      <c r="E68" s="40">
        <v>90</v>
      </c>
      <c r="F68" s="43" t="s">
        <v>58</v>
      </c>
      <c r="G68" s="43">
        <v>525</v>
      </c>
      <c r="H68" s="43">
        <v>1</v>
      </c>
    </row>
    <row r="69" spans="2:8" ht="16.5" thickBot="1" x14ac:dyDescent="0.3">
      <c r="B69" s="35" t="s">
        <v>163</v>
      </c>
      <c r="C69" s="40">
        <v>75</v>
      </c>
      <c r="D69" s="43">
        <v>22.1</v>
      </c>
      <c r="E69" s="40">
        <v>110</v>
      </c>
      <c r="F69" s="43" t="s">
        <v>58</v>
      </c>
      <c r="G69" s="43">
        <v>560</v>
      </c>
      <c r="H69" s="43">
        <v>1</v>
      </c>
    </row>
    <row r="70" spans="2:8" ht="16.5" thickBot="1" x14ac:dyDescent="0.3">
      <c r="B70" s="35" t="s">
        <v>164</v>
      </c>
      <c r="C70" s="40">
        <v>30</v>
      </c>
      <c r="D70" s="43">
        <v>10.1</v>
      </c>
      <c r="E70" s="40">
        <v>68</v>
      </c>
      <c r="F70" s="43" t="s">
        <v>58</v>
      </c>
      <c r="G70" s="43">
        <v>400</v>
      </c>
      <c r="H70" s="43">
        <v>0.33300000000000002</v>
      </c>
    </row>
    <row r="71" spans="2:8" ht="16.5" thickBot="1" x14ac:dyDescent="0.3">
      <c r="B71" s="35" t="s">
        <v>165</v>
      </c>
      <c r="C71" s="40">
        <v>30</v>
      </c>
      <c r="D71" s="43">
        <v>11.04</v>
      </c>
      <c r="E71" s="40">
        <v>55</v>
      </c>
      <c r="F71" s="43" t="s">
        <v>58</v>
      </c>
      <c r="G71" s="43">
        <v>360</v>
      </c>
      <c r="H71" s="43">
        <v>0.25</v>
      </c>
    </row>
    <row r="72" spans="2:8" ht="16.5" thickBot="1" x14ac:dyDescent="0.3">
      <c r="B72" s="35" t="s">
        <v>166</v>
      </c>
      <c r="C72" s="40">
        <v>45</v>
      </c>
      <c r="D72" s="43">
        <v>14.8</v>
      </c>
      <c r="E72" s="40">
        <v>112</v>
      </c>
      <c r="F72" s="43" t="s">
        <v>58</v>
      </c>
      <c r="G72" s="43">
        <v>600</v>
      </c>
      <c r="H72" s="43">
        <v>0.75</v>
      </c>
    </row>
    <row r="73" spans="2:8" ht="16.5" thickBot="1" x14ac:dyDescent="0.3">
      <c r="B73" s="35" t="s">
        <v>167</v>
      </c>
      <c r="C73" s="40">
        <v>55</v>
      </c>
      <c r="D73" s="43">
        <v>17.3</v>
      </c>
      <c r="E73" s="40">
        <v>112</v>
      </c>
      <c r="F73" s="43">
        <v>27</v>
      </c>
      <c r="G73" s="43">
        <v>700</v>
      </c>
      <c r="H73" s="43">
        <v>0.5</v>
      </c>
    </row>
    <row r="74" spans="2:8" ht="16.5" thickBot="1" x14ac:dyDescent="0.3">
      <c r="B74" s="35" t="s">
        <v>168</v>
      </c>
      <c r="C74" s="40">
        <v>25</v>
      </c>
      <c r="D74" s="43">
        <v>7.7</v>
      </c>
      <c r="E74" s="40">
        <v>64</v>
      </c>
      <c r="F74" s="43">
        <v>12</v>
      </c>
      <c r="G74" s="43">
        <v>500</v>
      </c>
      <c r="H74" s="43">
        <v>0.25</v>
      </c>
    </row>
    <row r="75" spans="2:8" ht="16.5" thickBot="1" x14ac:dyDescent="0.3">
      <c r="B75" s="35" t="s">
        <v>169</v>
      </c>
      <c r="C75" s="40">
        <v>30</v>
      </c>
      <c r="D75" s="43">
        <v>9.6</v>
      </c>
      <c r="E75" s="40">
        <v>73</v>
      </c>
      <c r="F75" s="43">
        <v>21</v>
      </c>
      <c r="G75" s="43">
        <v>500</v>
      </c>
      <c r="H75" s="43">
        <v>0.25</v>
      </c>
    </row>
    <row r="76" spans="2:8" ht="16.5" thickBot="1" x14ac:dyDescent="0.3">
      <c r="B76" s="35" t="s">
        <v>170</v>
      </c>
      <c r="C76" s="40">
        <v>35</v>
      </c>
      <c r="D76" s="43">
        <v>12.3</v>
      </c>
      <c r="E76" s="40">
        <v>90</v>
      </c>
      <c r="F76" s="43">
        <v>24</v>
      </c>
      <c r="G76" s="43">
        <v>650</v>
      </c>
      <c r="H76" s="43">
        <v>0.25</v>
      </c>
    </row>
    <row r="77" spans="2:8" ht="16.5" thickBot="1" x14ac:dyDescent="0.3">
      <c r="B77" s="35" t="s">
        <v>171</v>
      </c>
      <c r="C77" s="40">
        <v>55</v>
      </c>
      <c r="D77" s="43">
        <v>17.3</v>
      </c>
      <c r="E77" s="40">
        <v>112</v>
      </c>
      <c r="F77" s="43">
        <v>27</v>
      </c>
      <c r="G77" s="43">
        <v>700</v>
      </c>
      <c r="H77" s="43">
        <v>0.5</v>
      </c>
    </row>
    <row r="78" spans="2:8" ht="16.5" thickBot="1" x14ac:dyDescent="0.3">
      <c r="B78" s="35" t="s">
        <v>172</v>
      </c>
      <c r="C78" s="40">
        <v>50</v>
      </c>
      <c r="D78" s="43">
        <v>18.600000000000001</v>
      </c>
      <c r="E78" s="40">
        <v>130</v>
      </c>
      <c r="F78" s="43">
        <v>30</v>
      </c>
      <c r="G78" s="43">
        <v>750</v>
      </c>
      <c r="H78" s="43">
        <v>0.5</v>
      </c>
    </row>
    <row r="79" spans="2:8" ht="16.5" thickBot="1" x14ac:dyDescent="0.3">
      <c r="B79" s="35" t="s">
        <v>173</v>
      </c>
      <c r="C79" s="40">
        <v>75</v>
      </c>
      <c r="D79" s="43">
        <v>22.4</v>
      </c>
      <c r="E79" s="40">
        <v>165</v>
      </c>
      <c r="F79" s="43">
        <v>30</v>
      </c>
      <c r="G79" s="43">
        <v>920</v>
      </c>
      <c r="H79" s="43">
        <v>0.75</v>
      </c>
    </row>
    <row r="80" spans="2:8" ht="16.5" thickBot="1" x14ac:dyDescent="0.3">
      <c r="B80" s="35" t="s">
        <v>174</v>
      </c>
      <c r="C80" s="40">
        <v>30</v>
      </c>
      <c r="D80" s="43">
        <v>10.6</v>
      </c>
      <c r="E80" s="40">
        <v>146</v>
      </c>
      <c r="F80" s="43">
        <v>21</v>
      </c>
      <c r="G80" s="43">
        <v>400</v>
      </c>
      <c r="H80" s="43">
        <v>0.25</v>
      </c>
    </row>
    <row r="81" spans="2:8" ht="16.5" thickBot="1" x14ac:dyDescent="0.3">
      <c r="B81" s="35" t="s">
        <v>175</v>
      </c>
      <c r="C81" s="40">
        <v>45</v>
      </c>
      <c r="D81" s="43">
        <v>14.8</v>
      </c>
      <c r="E81" s="40">
        <v>190</v>
      </c>
      <c r="F81" s="43" t="s">
        <v>58</v>
      </c>
      <c r="G81" s="43">
        <v>600</v>
      </c>
      <c r="H81" s="43">
        <v>0.5</v>
      </c>
    </row>
    <row r="82" spans="2:8" ht="16.5" thickBot="1" x14ac:dyDescent="0.3">
      <c r="B82" s="35" t="s">
        <v>176</v>
      </c>
      <c r="C82" s="40">
        <v>25</v>
      </c>
      <c r="D82" s="43">
        <v>7.7</v>
      </c>
      <c r="E82" s="40">
        <v>64</v>
      </c>
      <c r="F82" s="43">
        <v>12</v>
      </c>
      <c r="G82" s="43">
        <v>500</v>
      </c>
      <c r="H82" s="43">
        <v>0.25</v>
      </c>
    </row>
    <row r="83" spans="2:8" ht="16.5" thickBot="1" x14ac:dyDescent="0.3">
      <c r="B83" s="35" t="s">
        <v>177</v>
      </c>
      <c r="C83" s="40">
        <v>30</v>
      </c>
      <c r="D83" s="43">
        <v>9.6</v>
      </c>
      <c r="E83" s="40">
        <v>73</v>
      </c>
      <c r="F83" s="43">
        <v>21</v>
      </c>
      <c r="G83" s="43">
        <v>500</v>
      </c>
      <c r="H83" s="43">
        <v>0.25</v>
      </c>
    </row>
    <row r="84" spans="2:8" ht="16.5" thickBot="1" x14ac:dyDescent="0.3">
      <c r="B84" s="35" t="s">
        <v>178</v>
      </c>
      <c r="C84" s="40">
        <v>35</v>
      </c>
      <c r="D84" s="43">
        <v>12.3</v>
      </c>
      <c r="E84" s="40">
        <v>90</v>
      </c>
      <c r="F84" s="43">
        <v>24</v>
      </c>
      <c r="G84" s="43">
        <v>650</v>
      </c>
      <c r="H84" s="43">
        <v>0.25</v>
      </c>
    </row>
    <row r="85" spans="2:8" ht="16.5" thickBot="1" x14ac:dyDescent="0.3">
      <c r="B85" s="35" t="s">
        <v>179</v>
      </c>
      <c r="C85" s="40">
        <v>55</v>
      </c>
      <c r="D85" s="43">
        <v>17.3</v>
      </c>
      <c r="E85" s="40">
        <v>112</v>
      </c>
      <c r="F85" s="43" t="s">
        <v>58</v>
      </c>
      <c r="G85" s="43">
        <v>700</v>
      </c>
      <c r="H85" s="43">
        <v>0.5</v>
      </c>
    </row>
    <row r="86" spans="2:8" ht="16.5" thickBot="1" x14ac:dyDescent="0.3">
      <c r="B86" s="35" t="s">
        <v>180</v>
      </c>
      <c r="C86" s="40">
        <v>30</v>
      </c>
      <c r="D86" s="43">
        <v>10.6</v>
      </c>
      <c r="E86" s="40">
        <v>73</v>
      </c>
      <c r="F86" s="43">
        <v>24</v>
      </c>
      <c r="G86" s="43">
        <v>400</v>
      </c>
      <c r="H86" s="43">
        <v>0.25</v>
      </c>
    </row>
    <row r="87" spans="2:8" ht="16.5" thickBot="1" x14ac:dyDescent="0.3">
      <c r="B87" s="35" t="s">
        <v>181</v>
      </c>
      <c r="C87" s="40">
        <v>45</v>
      </c>
      <c r="D87" s="43">
        <v>14.8</v>
      </c>
      <c r="E87" s="40">
        <v>95</v>
      </c>
      <c r="F87" s="43" t="s">
        <v>58</v>
      </c>
      <c r="G87" s="43">
        <v>600</v>
      </c>
      <c r="H87" s="43">
        <v>0.5</v>
      </c>
    </row>
    <row r="88" spans="2:8" ht="16.5" thickBot="1" x14ac:dyDescent="0.3">
      <c r="B88" s="35" t="s">
        <v>182</v>
      </c>
      <c r="C88" s="40">
        <v>30</v>
      </c>
      <c r="D88" s="43">
        <v>10.6</v>
      </c>
      <c r="E88" s="40">
        <v>71.7</v>
      </c>
      <c r="F88" s="43">
        <v>18</v>
      </c>
      <c r="G88" s="43">
        <v>354</v>
      </c>
      <c r="H88" s="43" t="s">
        <v>58</v>
      </c>
    </row>
    <row r="89" spans="2:8" ht="16.5" thickBot="1" x14ac:dyDescent="0.3">
      <c r="B89" s="35" t="s">
        <v>183</v>
      </c>
      <c r="C89" s="40">
        <v>45</v>
      </c>
      <c r="D89" s="43">
        <v>14.6</v>
      </c>
      <c r="E89" s="40">
        <v>94</v>
      </c>
      <c r="F89" s="43">
        <v>18</v>
      </c>
      <c r="G89" s="43" t="s">
        <v>192</v>
      </c>
      <c r="H89" s="43" t="s">
        <v>58</v>
      </c>
    </row>
    <row r="90" spans="2:8" ht="16.5" thickBot="1" x14ac:dyDescent="0.3">
      <c r="B90" s="35" t="s">
        <v>184</v>
      </c>
      <c r="C90" s="40">
        <v>35</v>
      </c>
      <c r="D90" s="43">
        <v>10.199999999999999</v>
      </c>
      <c r="E90" s="40">
        <v>71.7</v>
      </c>
      <c r="F90" s="43">
        <v>13.5</v>
      </c>
      <c r="G90" s="43">
        <v>325</v>
      </c>
      <c r="H90" s="43" t="s">
        <v>58</v>
      </c>
    </row>
    <row r="91" spans="2:8" ht="16.5" thickBot="1" x14ac:dyDescent="0.3">
      <c r="B91" s="35" t="s">
        <v>185</v>
      </c>
      <c r="C91" s="40">
        <v>67</v>
      </c>
      <c r="D91" s="43">
        <v>19.399999999999999</v>
      </c>
      <c r="E91" s="40">
        <v>112.7</v>
      </c>
      <c r="F91" s="43">
        <v>24</v>
      </c>
      <c r="G91" s="43">
        <v>550</v>
      </c>
      <c r="H91" s="43" t="s">
        <v>58</v>
      </c>
    </row>
    <row r="92" spans="2:8" ht="16.5" thickBot="1" x14ac:dyDescent="0.3">
      <c r="B92" s="35" t="s">
        <v>186</v>
      </c>
      <c r="C92" s="40">
        <v>83</v>
      </c>
      <c r="D92" s="43">
        <v>23.8</v>
      </c>
      <c r="E92" s="40">
        <v>143.4</v>
      </c>
      <c r="F92" s="43">
        <v>24</v>
      </c>
      <c r="G92" s="43">
        <v>670</v>
      </c>
      <c r="H92" s="43" t="s">
        <v>58</v>
      </c>
    </row>
    <row r="93" spans="2:8" ht="16.5" thickBot="1" x14ac:dyDescent="0.3">
      <c r="B93" s="35" t="s">
        <v>187</v>
      </c>
    </row>
    <row r="94" spans="2:8" ht="16.5" thickBot="1" x14ac:dyDescent="0.3">
      <c r="B94" s="35" t="s">
        <v>188</v>
      </c>
    </row>
    <row r="95" spans="2:8" ht="16.5" thickBot="1" x14ac:dyDescent="0.3">
      <c r="B95" s="35" t="s">
        <v>189</v>
      </c>
    </row>
    <row r="96" spans="2:8" ht="16.5" thickBot="1" x14ac:dyDescent="0.3">
      <c r="B96" s="35" t="s">
        <v>190</v>
      </c>
    </row>
    <row r="97" spans="2:2" ht="16.5" thickBot="1" x14ac:dyDescent="0.3">
      <c r="B97" s="35" t="s">
        <v>191</v>
      </c>
    </row>
    <row r="98" spans="2:2" ht="16.5" thickBot="1" x14ac:dyDescent="0.3">
      <c r="B98" s="35" t="s">
        <v>193</v>
      </c>
    </row>
    <row r="99" spans="2:2" ht="16.5" thickBot="1" x14ac:dyDescent="0.3">
      <c r="B99" s="35" t="s">
        <v>194</v>
      </c>
    </row>
    <row r="100" spans="2:2" ht="16.5" thickBot="1" x14ac:dyDescent="0.3">
      <c r="B100" s="35" t="s">
        <v>195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Energy Analysis</vt:lpstr>
      <vt:lpstr>Dryer Spec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Pineda, Carlos A</dc:creator>
  <cp:lastModifiedBy>Paek, Chan U</cp:lastModifiedBy>
  <dcterms:created xsi:type="dcterms:W3CDTF">2017-06-06T18:42:49Z</dcterms:created>
  <dcterms:modified xsi:type="dcterms:W3CDTF">2017-06-13T00:54:32Z</dcterms:modified>
</cp:coreProperties>
</file>